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1835" tabRatio="368" activeTab="1"/>
  </bookViews>
  <sheets>
    <sheet name="Бланк заказа" sheetId="45" r:id="rId1"/>
    <sheet name="Список" sheetId="47" r:id="rId2"/>
  </sheets>
  <definedNames>
    <definedName name="al.1" localSheetId="1">INDEX(#REF!,MATCH(#REF!,#REF!,0))</definedName>
    <definedName name="al.1">INDEX('Бланк заказа'!$BS$80:$BS$86,MATCH('Бланк заказа'!$F$15:$J$16,'Бланк заказа'!$BT$80:$BT$86,0))</definedName>
    <definedName name="ar.1" localSheetId="1">INDEX(#REF!,MATCH(#REF!,#REF!,0))</definedName>
    <definedName name="ar.1">INDEX('Бланк заказа'!$BU$80:$BU$86,MATCH('Бланк заказа'!$AA$15:$AE$16,'Бланк заказа'!$BT$80:$BT$86,0))</definedName>
    <definedName name="tl.1" localSheetId="1">INDEX(#REF!,MATCH(#REF!,#REF!,0))</definedName>
    <definedName name="tl.1">INDEX('Бланк заказа'!$BW$80:$BW$86,MATCH('Бланк заказа'!$F$25:$J$26,'Бланк заказа'!$BX$80:$BX$86,0))</definedName>
    <definedName name="tr.1" localSheetId="1">INDEX(#REF!,MATCH(#REF!,#REF!,0))</definedName>
    <definedName name="tr.1">INDEX('Бланк заказа'!$BY$80:$BY$86,MATCH('Бланк заказа'!$AA$25:$AE$26,'Бланк заказа'!$BX$80:$BX$86,0))</definedName>
    <definedName name="_xlnm.Print_Area" localSheetId="0">'Бланк заказа'!$B$1:$AF$53</definedName>
  </definedNames>
  <calcPr calcId="162913"/>
</workbook>
</file>

<file path=xl/calcChain.xml><?xml version="1.0" encoding="utf-8"?>
<calcChain xmlns="http://schemas.openxmlformats.org/spreadsheetml/2006/main">
  <c r="U12" i="45" l="1"/>
  <c r="U11" i="45"/>
  <c r="U9" i="45"/>
  <c r="X23" i="45"/>
  <c r="C23" i="45"/>
  <c r="C13" i="45"/>
  <c r="X13" i="45"/>
  <c r="AK49" i="45" l="1"/>
  <c r="AK48" i="45"/>
  <c r="AK47" i="45"/>
  <c r="AK46" i="45"/>
  <c r="AK45" i="45"/>
  <c r="AK44" i="45"/>
  <c r="AK43" i="45"/>
  <c r="AK42" i="45"/>
  <c r="AK41" i="45"/>
  <c r="AK40" i="45"/>
  <c r="AK39" i="45"/>
  <c r="AK38" i="45"/>
  <c r="AK37" i="45"/>
  <c r="AG37" i="45" l="1"/>
  <c r="AH37" i="45" s="1"/>
  <c r="F7" i="47" l="1"/>
  <c r="F9" i="47"/>
  <c r="F10" i="47"/>
  <c r="F12" i="47"/>
  <c r="F13" i="47"/>
  <c r="F15" i="47"/>
  <c r="F16" i="47"/>
  <c r="F17" i="47"/>
  <c r="F18" i="47"/>
  <c r="F19" i="47"/>
  <c r="F20" i="47"/>
  <c r="F21" i="47"/>
  <c r="F22" i="47"/>
  <c r="AA44" i="45" l="1"/>
  <c r="P37" i="45" s="1"/>
  <c r="B37" i="45" s="1"/>
  <c r="T37" i="45" l="1"/>
  <c r="BN37" i="45"/>
  <c r="DB1" i="45" s="1"/>
  <c r="AD8" i="45"/>
  <c r="BT86" i="45" l="1"/>
  <c r="BX85" i="45"/>
  <c r="BX84" i="45"/>
  <c r="BT81" i="45" l="1"/>
  <c r="BF65" i="45" l="1"/>
  <c r="BB65" i="45"/>
  <c r="AW62" i="45"/>
  <c r="AS62" i="45"/>
  <c r="AT62" i="45"/>
  <c r="AX62" i="45"/>
  <c r="BF64" i="45"/>
  <c r="BB64" i="45"/>
  <c r="AX63" i="45"/>
  <c r="AT63" i="45"/>
  <c r="BF60" i="45"/>
  <c r="BF59" i="45"/>
  <c r="BF58" i="45"/>
  <c r="BF57" i="45"/>
  <c r="BB61" i="45"/>
  <c r="BB60" i="45"/>
  <c r="BB58" i="45"/>
  <c r="BB57" i="45"/>
  <c r="AT60" i="45"/>
  <c r="AT59" i="45"/>
  <c r="AT58" i="45"/>
  <c r="AT64" i="45"/>
  <c r="AX64" i="45"/>
  <c r="BB66" i="45"/>
  <c r="BF66" i="45"/>
  <c r="P43" i="45" l="1"/>
  <c r="AG43" i="45"/>
  <c r="AH43" i="45" s="1"/>
  <c r="P42" i="45"/>
  <c r="AG42" i="45"/>
  <c r="AH42" i="45" s="1"/>
  <c r="AG48" i="45"/>
  <c r="AH48" i="45" s="1"/>
  <c r="P48" i="45"/>
  <c r="B48" i="45" s="1"/>
  <c r="AG44" i="45"/>
  <c r="AH44" i="45" s="1"/>
  <c r="P44" i="45"/>
  <c r="P46" i="45"/>
  <c r="B46" i="45" s="1"/>
  <c r="AG46" i="45"/>
  <c r="AH46" i="45" s="1"/>
  <c r="AG45" i="45"/>
  <c r="AH45" i="45" s="1"/>
  <c r="P45" i="45"/>
  <c r="AG49" i="45"/>
  <c r="AH49" i="45" s="1"/>
  <c r="P49" i="45"/>
  <c r="B49" i="45" s="1"/>
  <c r="AG47" i="45"/>
  <c r="AH47" i="45" s="1"/>
  <c r="P47" i="45"/>
  <c r="B47" i="45" s="1"/>
  <c r="L37" i="45"/>
  <c r="JA1" i="45" l="1"/>
  <c r="JB1" i="45" s="1"/>
  <c r="BM37" i="45"/>
  <c r="DA1" i="45" s="1"/>
  <c r="L42" i="45"/>
  <c r="B42" i="45"/>
  <c r="BN45" i="45"/>
  <c r="B45" i="45"/>
  <c r="BN44" i="45"/>
  <c r="B44" i="45"/>
  <c r="T43" i="45"/>
  <c r="W43" i="45" s="1"/>
  <c r="B43" i="45"/>
  <c r="BN43" i="45"/>
  <c r="T49" i="45"/>
  <c r="W49" i="45" s="1"/>
  <c r="BN49" i="45"/>
  <c r="T47" i="45"/>
  <c r="BN47" i="45"/>
  <c r="T42" i="45"/>
  <c r="W42" i="45" s="1"/>
  <c r="BN42" i="45"/>
  <c r="DB6" i="45" s="1"/>
  <c r="L48" i="45"/>
  <c r="BN48" i="45"/>
  <c r="L46" i="45"/>
  <c r="BN46" i="45"/>
  <c r="T46" i="45"/>
  <c r="L49" i="45"/>
  <c r="T48" i="45"/>
  <c r="L47" i="45"/>
  <c r="T44" i="45"/>
  <c r="T45" i="45"/>
  <c r="L43" i="45"/>
  <c r="L44" i="45"/>
  <c r="L45" i="45"/>
  <c r="AA38" i="45"/>
  <c r="AA37" i="45"/>
  <c r="AA45" i="45"/>
  <c r="JA12" i="45" l="1"/>
  <c r="JB12" i="45" s="1"/>
  <c r="BM48" i="45"/>
  <c r="BM46" i="45"/>
  <c r="JA10" i="45"/>
  <c r="JB10" i="45" s="1"/>
  <c r="JA6" i="45"/>
  <c r="JB6" i="45" s="1"/>
  <c r="BM42" i="45"/>
  <c r="DA6" i="45" s="1"/>
  <c r="JA8" i="45"/>
  <c r="JB8" i="45" s="1"/>
  <c r="BM44" i="45"/>
  <c r="JA7" i="45"/>
  <c r="JB7" i="45" s="1"/>
  <c r="BM43" i="45"/>
  <c r="JA9" i="45"/>
  <c r="JB9" i="45" s="1"/>
  <c r="BM45" i="45"/>
  <c r="JA11" i="45"/>
  <c r="JB11" i="45" s="1"/>
  <c r="BM47" i="45"/>
  <c r="JA13" i="45"/>
  <c r="JB13" i="45" s="1"/>
  <c r="BM49" i="45"/>
  <c r="AF27" i="45"/>
  <c r="K25" i="45" l="1"/>
  <c r="K15" i="45"/>
  <c r="AF25" i="45"/>
  <c r="AF15" i="45"/>
  <c r="BX82" i="45"/>
  <c r="BX83" i="45"/>
  <c r="BX86" i="45"/>
  <c r="BX81" i="45"/>
  <c r="BT82" i="45"/>
  <c r="BT83" i="45"/>
  <c r="BT84" i="45"/>
  <c r="BT85" i="45"/>
  <c r="B34" i="45" l="1"/>
  <c r="W37" i="45"/>
  <c r="BF61" i="45"/>
  <c r="AX61" i="45"/>
  <c r="AW61" i="45"/>
  <c r="AT61" i="45"/>
  <c r="AS61" i="45"/>
  <c r="BE59" i="45"/>
  <c r="BB59" i="45"/>
  <c r="BA59" i="45"/>
  <c r="AX60" i="45"/>
  <c r="AX59" i="45"/>
  <c r="AX58" i="45"/>
  <c r="E52" i="45"/>
  <c r="AG41" i="45" l="1"/>
  <c r="AH41" i="45" s="1"/>
  <c r="AG39" i="45"/>
  <c r="AH39" i="45" s="1"/>
  <c r="P39" i="45"/>
  <c r="P38" i="45"/>
  <c r="AG38" i="45"/>
  <c r="AH38" i="45" s="1"/>
  <c r="P40" i="45"/>
  <c r="B40" i="45" s="1"/>
  <c r="AG40" i="45"/>
  <c r="AH40" i="45" s="1"/>
  <c r="P41" i="45"/>
  <c r="W46" i="45"/>
  <c r="W48" i="45"/>
  <c r="W47" i="45"/>
  <c r="BN41" i="45" l="1"/>
  <c r="DB5" i="45" s="1"/>
  <c r="B41" i="45"/>
  <c r="BN38" i="45"/>
  <c r="DB2" i="45" s="1"/>
  <c r="B38" i="45"/>
  <c r="BN39" i="45"/>
  <c r="DB3" i="45" s="1"/>
  <c r="B39" i="45"/>
  <c r="T40" i="45"/>
  <c r="W40" i="45" s="1"/>
  <c r="BN40" i="45"/>
  <c r="DB4" i="45" s="1"/>
  <c r="T39" i="45"/>
  <c r="T41" i="45"/>
  <c r="T38" i="45"/>
  <c r="L40" i="45"/>
  <c r="L41" i="45"/>
  <c r="L38" i="45"/>
  <c r="L39" i="45"/>
  <c r="W44" i="45"/>
  <c r="W45" i="45"/>
  <c r="BM38" i="45" l="1"/>
  <c r="DA2" i="45" s="1"/>
  <c r="JA2" i="45"/>
  <c r="JB2" i="45" s="1"/>
  <c r="BM39" i="45"/>
  <c r="DA3" i="45" s="1"/>
  <c r="JA3" i="45"/>
  <c r="JB3" i="45" s="1"/>
  <c r="BM40" i="45"/>
  <c r="DA4" i="45" s="1"/>
  <c r="JA4" i="45"/>
  <c r="JB4" i="45" s="1"/>
  <c r="JA5" i="45"/>
  <c r="JB5" i="45" s="1"/>
  <c r="BM41" i="45"/>
  <c r="DA5" i="45" s="1"/>
  <c r="W41" i="45"/>
  <c r="AA39" i="45"/>
  <c r="AE39" i="45" s="1"/>
  <c r="W38" i="45"/>
  <c r="W39" i="45"/>
  <c r="AA46" i="45" l="1"/>
  <c r="AE46" i="45" s="1"/>
</calcChain>
</file>

<file path=xl/sharedStrings.xml><?xml version="1.0" encoding="utf-8"?>
<sst xmlns="http://schemas.openxmlformats.org/spreadsheetml/2006/main" count="746" uniqueCount="499">
  <si>
    <t>Артикул</t>
  </si>
  <si>
    <t>Посудосушитель</t>
  </si>
  <si>
    <t>Левая секция антресоли</t>
  </si>
  <si>
    <t>Правая секция антресоли</t>
  </si>
  <si>
    <t>Правая секция тумбы</t>
  </si>
  <si>
    <t>Левая секция тумбы</t>
  </si>
  <si>
    <t>Фабрика №</t>
  </si>
  <si>
    <t>Заказ офис №</t>
  </si>
  <si>
    <t>Заказчик:</t>
  </si>
  <si>
    <t>Цвет корпуса:</t>
  </si>
  <si>
    <t>Цвет фасадов:</t>
  </si>
  <si>
    <t>Габариты:</t>
  </si>
  <si>
    <t>Дополнительная информация к заказу:</t>
  </si>
  <si>
    <t>КОМПЛЕКТАЦИЯ МИНИ КУХНИ</t>
  </si>
  <si>
    <t>Наименивание</t>
  </si>
  <si>
    <t>Цена</t>
  </si>
  <si>
    <t>Сумма</t>
  </si>
  <si>
    <t>Кол-во</t>
  </si>
  <si>
    <t>Количество:</t>
  </si>
  <si>
    <t>Стоимомть за:</t>
  </si>
  <si>
    <t>Полка тумбы</t>
  </si>
  <si>
    <t>Полка антресоли</t>
  </si>
  <si>
    <t>Полка 1шт</t>
  </si>
  <si>
    <t>Полка 2шт</t>
  </si>
  <si>
    <t>Полка + ящик</t>
  </si>
  <si>
    <t>Ящики 4шт</t>
  </si>
  <si>
    <t>---</t>
  </si>
  <si>
    <t xml:space="preserve">Посудосушитель + полка </t>
  </si>
  <si>
    <t>Ящик 1шт</t>
  </si>
  <si>
    <t>Высокий левый</t>
  </si>
  <si>
    <t>Высокий правый</t>
  </si>
  <si>
    <t>Низкий правый</t>
  </si>
  <si>
    <t>Низкий левый</t>
  </si>
  <si>
    <t>С эскизом, размерами и комплектацией согласен.</t>
  </si>
  <si>
    <t>Лист:</t>
  </si>
  <si>
    <t>Листов:</t>
  </si>
  <si>
    <t>Подпись:</t>
  </si>
  <si>
    <t>Наполнение + фасад</t>
  </si>
  <si>
    <t>Без наполнения</t>
  </si>
  <si>
    <t>Фасад + ниша</t>
  </si>
  <si>
    <t>Дуб Аттик</t>
  </si>
  <si>
    <t>Дуб Аризона</t>
  </si>
  <si>
    <t>Ящик левый</t>
  </si>
  <si>
    <t>Ящик правый</t>
  </si>
  <si>
    <t>Ш: 1 200</t>
  </si>
  <si>
    <t>Акация Лорка</t>
  </si>
  <si>
    <t>Белый</t>
  </si>
  <si>
    <t>Белый бриллиант</t>
  </si>
  <si>
    <t>Венге</t>
  </si>
  <si>
    <t>Груша Ароза</t>
  </si>
  <si>
    <t>Денвер светлый</t>
  </si>
  <si>
    <t>Дуб Навара</t>
  </si>
  <si>
    <t>Дуб Табак</t>
  </si>
  <si>
    <t>Клен</t>
  </si>
  <si>
    <t>Металлик</t>
  </si>
  <si>
    <t>Орех Гварнери</t>
  </si>
  <si>
    <t>Серый</t>
  </si>
  <si>
    <t>Снежная патина</t>
  </si>
  <si>
    <t>В:</t>
  </si>
  <si>
    <t>Г: 420/600</t>
  </si>
  <si>
    <t>MN-MO</t>
  </si>
  <si>
    <t>MN-PА</t>
  </si>
  <si>
    <t>MN-SA</t>
  </si>
  <si>
    <t>MN-FAN (L)</t>
  </si>
  <si>
    <t>MN-FAN (R)</t>
  </si>
  <si>
    <t>MN-FV (L)</t>
  </si>
  <si>
    <t>MN-FV (R)</t>
  </si>
  <si>
    <t>MN-FTN (L)</t>
  </si>
  <si>
    <t>MN-FTN (R)</t>
  </si>
  <si>
    <t>MN-FYA (L)</t>
  </si>
  <si>
    <t>MN-FYA (R)</t>
  </si>
  <si>
    <t>MN-YA</t>
  </si>
  <si>
    <t>MN-PT</t>
  </si>
  <si>
    <t>Коэффициент</t>
  </si>
  <si>
    <t>от</t>
  </si>
  <si>
    <t>595x18x207</t>
  </si>
  <si>
    <t>Фасад ящика - правый</t>
  </si>
  <si>
    <t>Фасад ящика - левый</t>
  </si>
  <si>
    <t>595x18x625</t>
  </si>
  <si>
    <t>Фасад тумбы низкий - правый</t>
  </si>
  <si>
    <t>Фасад тумбы низкий - левый</t>
  </si>
  <si>
    <t>595x18x834</t>
  </si>
  <si>
    <t>Фасад высокий - правый</t>
  </si>
  <si>
    <t>Фасад высокий - левый</t>
  </si>
  <si>
    <t>595x18x432</t>
  </si>
  <si>
    <t>Фасад антресоли низкий -правый</t>
  </si>
  <si>
    <t>Фасад антресоли низкий - левый</t>
  </si>
  <si>
    <t>Фасады</t>
  </si>
  <si>
    <t>571x548x18</t>
  </si>
  <si>
    <t>547x400x135</t>
  </si>
  <si>
    <t>Ящик тумбы</t>
  </si>
  <si>
    <t>Наполнение тумбы</t>
  </si>
  <si>
    <t>L=565</t>
  </si>
  <si>
    <t>Посудосушитель антресоли</t>
  </si>
  <si>
    <t>571х400x18</t>
  </si>
  <si>
    <t>Наполнение антресоли</t>
  </si>
  <si>
    <t>1200х600/420х2175/2178</t>
  </si>
  <si>
    <t>Основной модуль</t>
  </si>
  <si>
    <t>Цена+коэф. (руб.)</t>
  </si>
  <si>
    <t>Цена (руб.)</t>
  </si>
  <si>
    <t>Размеры (ШхГхВ)</t>
  </si>
  <si>
    <t>Наименование СБОРНОГО МОДУЛЯ</t>
  </si>
  <si>
    <t>КОД</t>
  </si>
  <si>
    <t>Код</t>
  </si>
  <si>
    <t>Наименование</t>
  </si>
  <si>
    <t>ЦБ-00039820</t>
  </si>
  <si>
    <t>Посудосушитель с поддоном в модуль 600 мм, с рамкой  Хром 256*565</t>
  </si>
  <si>
    <t>ЦБ-00037279</t>
  </si>
  <si>
    <t>Fit Фасад ящика правый MN-FYA (R) Снежная патина 595*18*207</t>
  </si>
  <si>
    <t>ЦБ-00037278</t>
  </si>
  <si>
    <t>Fit Фасад ящика правый MN-FYA (R) Серый 595*18*207</t>
  </si>
  <si>
    <t>ЦБ-00037277</t>
  </si>
  <si>
    <t>Fit Фасад ящика правый MN-FYA (R) Орех 595*18*207</t>
  </si>
  <si>
    <t>ЦБ-00037276</t>
  </si>
  <si>
    <t>Fit Фасад ящика правый MN-FYA (R) Металлик 595*18*207</t>
  </si>
  <si>
    <t>ЦБ-00037275</t>
  </si>
  <si>
    <t>Fit Фасад ящика правый MN-FYA (R) Клён 595*18*207</t>
  </si>
  <si>
    <t>ЦБ-00037274</t>
  </si>
  <si>
    <t>Fit Фасад ящика правый MN-FYA (R) Дуб табак 595*18*207</t>
  </si>
  <si>
    <t>ЦБ-00037273</t>
  </si>
  <si>
    <t>Fit Фасад ящика правый MN-FYA (R) Дуб наварра 595*18*207</t>
  </si>
  <si>
    <t>ЦБ-00037272</t>
  </si>
  <si>
    <t>Fit Фасад ящика правый MN-FYA (R) Дуб аттик 595*18*207</t>
  </si>
  <si>
    <t>ЦБ-00037271</t>
  </si>
  <si>
    <t>Fit Фасад ящика правый MN-FYA (R) Дуб аризона 595*18*207</t>
  </si>
  <si>
    <t>ЦБ-00037270</t>
  </si>
  <si>
    <t>Fit Фасад ящика правый MN-FYA (R) Денвер светлый 595*18*207</t>
  </si>
  <si>
    <t>ЦБ-00037269</t>
  </si>
  <si>
    <t>Fit Фасад ящика правый MN-FYA (R) Груша 595*18*207</t>
  </si>
  <si>
    <t>ЦБ-00037268</t>
  </si>
  <si>
    <t>Fit Фасад ящика правый MN-FYA (R) Вяз 595*18*207</t>
  </si>
  <si>
    <t>ЦБ-00037267</t>
  </si>
  <si>
    <t>Fit Фасад ящика правый MN-FYA (R) Венге 595*18*207</t>
  </si>
  <si>
    <t>ЦБ-00037266</t>
  </si>
  <si>
    <t>Fit Фасад ящика правый MN-FYA (R) Белый бриллиант 595*18*207</t>
  </si>
  <si>
    <t>ЦБ-00037265</t>
  </si>
  <si>
    <t>Fit Фасад ящика правый MN-FYA (R) Белый 595*18*207</t>
  </si>
  <si>
    <t>ЦБ-00037264</t>
  </si>
  <si>
    <t>Fit Фасад ящика правый MN-FYA (R) Акация 595*18*207</t>
  </si>
  <si>
    <t>ЦБ-00037263</t>
  </si>
  <si>
    <t>Fit Фасад ящика левый MN-FYA (L) Снежная патина 595*18*207</t>
  </si>
  <si>
    <t>ЦБ-00037262</t>
  </si>
  <si>
    <t>Fit Фасад ящика левый MN-FYA (L) Серый 595*18*207</t>
  </si>
  <si>
    <t>ЦБ-00037261</t>
  </si>
  <si>
    <t>Fit Фасад ящика левый MN-FYA (L) Орех 595*18*207</t>
  </si>
  <si>
    <t>ЦБ-00037260</t>
  </si>
  <si>
    <t>Fit Фасад ящика левый MN-FYA (L) Металлик 595*18*207</t>
  </si>
  <si>
    <t>ЦБ-00037259</t>
  </si>
  <si>
    <t>Fit Фасад ящика левый MN-FYA (L) Клён 595*18*207</t>
  </si>
  <si>
    <t>ЦБ-00037258</t>
  </si>
  <si>
    <t>Fit Фасад ящика левый MN-FYA (L) Дуб табак 595*18*207</t>
  </si>
  <si>
    <t>ЦБ-00037257</t>
  </si>
  <si>
    <t>Fit Фасад ящика левый MN-FYA (L) Дуб наварра 595*18*207</t>
  </si>
  <si>
    <t>ЦБ-00037256</t>
  </si>
  <si>
    <t>Fit Фасад ящика левый MN-FYA (L) Дуб аттик 595*18*207</t>
  </si>
  <si>
    <t>ЦБ-00037255</t>
  </si>
  <si>
    <t>Fit Фасад ящика левый MN-FYA (L) Дуб аризона 595*18*207</t>
  </si>
  <si>
    <t>ЦБ-00037254</t>
  </si>
  <si>
    <t>Fit Фасад ящика левый MN-FYA (L) Денвер светлый 595*18*207</t>
  </si>
  <si>
    <t>ЦБ-00037253</t>
  </si>
  <si>
    <t>Fit Фасад ящика левый MN-FYA (L) Груша 595*18*207</t>
  </si>
  <si>
    <t>ЦБ-00037252</t>
  </si>
  <si>
    <t>Fit Фасад ящика левый MN-FYA (L) Вяз 595*18*207</t>
  </si>
  <si>
    <t>ЦБ-00037251</t>
  </si>
  <si>
    <t>Fit Фасад ящика левый MN-FYA (L) Венге 595*18*207</t>
  </si>
  <si>
    <t>ЦБ-00037250</t>
  </si>
  <si>
    <t>Fit Фасад ящика левый MN-FYA (L) Белый бриллиант 595*18*207</t>
  </si>
  <si>
    <t>ЦБ-00037249</t>
  </si>
  <si>
    <t>Fit Фасад ящика левый MN-FYA (L) Белый 595*18*207</t>
  </si>
  <si>
    <t>ЦБ-00037248</t>
  </si>
  <si>
    <t>Fit Фасад ящика левый MN-FYA (L) Акация 595*18*207</t>
  </si>
  <si>
    <t>ЦБ-00037247</t>
  </si>
  <si>
    <t>Fit Фасад тумбы низкий правый MN-FTN (R) Снежная патина 595*18*625</t>
  </si>
  <si>
    <t>ЦБ-00037246</t>
  </si>
  <si>
    <t>Fit Фасад тумбы низкий правый MN-FTN (R) Серый 595*18*625</t>
  </si>
  <si>
    <t>ЦБ-00037245</t>
  </si>
  <si>
    <t>Fit Фасад тумбы низкий правый MN-FTN (R) Орех 595*18*625</t>
  </si>
  <si>
    <t>ЦБ-00037244</t>
  </si>
  <si>
    <t>Fit Фасад тумбы низкий правый MN-FTN (R) Металлик 595*18*625</t>
  </si>
  <si>
    <t>ЦБ-00037243</t>
  </si>
  <si>
    <t>Fit Фасад тумбы низкий правый MN-FTN (R) Клён 595*18*625</t>
  </si>
  <si>
    <t>ЦБ-00037242</t>
  </si>
  <si>
    <t>Fit Фасад тумбы низкий правый MN-FTN (R) Дуб табак 595*18*625</t>
  </si>
  <si>
    <t>ЦБ-00037241</t>
  </si>
  <si>
    <t>Fit Фасад тумбы низкий правый MN-FTN (R) Дуб наварра 595*18*625</t>
  </si>
  <si>
    <t>ЦБ-00037240</t>
  </si>
  <si>
    <t>Fit Фасад тумбы низкий правый MN-FTN (R) Дуб аттик 595*18*625</t>
  </si>
  <si>
    <t>ЦБ-00037239</t>
  </si>
  <si>
    <t>Fit Фасад тумбы низкий правый MN-FTN (R) Дуб аризона 595*18*625</t>
  </si>
  <si>
    <t>ЦБ-00037238</t>
  </si>
  <si>
    <t>Fit Фасад тумбы низкий правый MN-FTN (R) Денвер светлый 595*18*625</t>
  </si>
  <si>
    <t>ЦБ-00037237</t>
  </si>
  <si>
    <t>Fit Фасад тумбы низкий правый MN-FTN (R) Груша 595*18*625</t>
  </si>
  <si>
    <t>ЦБ-00037236</t>
  </si>
  <si>
    <t>Fit Фасад тумбы низкий правый MN-FTN (R) Вяз 595*18*625</t>
  </si>
  <si>
    <t>ЦБ-00037235</t>
  </si>
  <si>
    <t>Fit Фасад тумбы низкий правый MN-FTN (R) Венге 595*18*625</t>
  </si>
  <si>
    <t>ЦБ-00037234</t>
  </si>
  <si>
    <t>Fit Фасад тумбы низкий правый MN-FTN (R) Белый бриллиант 595*18*625</t>
  </si>
  <si>
    <t>ЦБ-00037233</t>
  </si>
  <si>
    <t>Fit Фасад тумбы низкий правый MN-FTN (R) Белый 595*18*625</t>
  </si>
  <si>
    <t>ЦБ-00037232</t>
  </si>
  <si>
    <t>Fit Фасад тумбы низкий правый MN-FTN (R) Акация 595*18*625</t>
  </si>
  <si>
    <t>ЦБ-00037231</t>
  </si>
  <si>
    <t>Fit Фасад тумбы низкий левый MN-FTN (L) Снежная патина 595*18*625</t>
  </si>
  <si>
    <t>ЦБ-00037230</t>
  </si>
  <si>
    <t>Fit Фасад тумбы низкий левый MN-FTN (L) Серый 595*18*625</t>
  </si>
  <si>
    <t>ЦБ-00037229</t>
  </si>
  <si>
    <t>Fit Фасад тумбы низкий левый MN-FTN (L) Орех 595*18*625</t>
  </si>
  <si>
    <t>ЦБ-00037228</t>
  </si>
  <si>
    <t>Fit Фасад тумбы низкий левый MN-FTN (L) Металлик 595*18*625</t>
  </si>
  <si>
    <t>ЦБ-00037227</t>
  </si>
  <si>
    <t>Fit Фасад тумбы низкий левый MN-FTN (L) Клён 595*18*625</t>
  </si>
  <si>
    <t>ЦБ-00037226</t>
  </si>
  <si>
    <t>Fit Фасад тумбы низкий левый MN-FTN (L) Дуб табак 595*18*625</t>
  </si>
  <si>
    <t>ЦБ-00037225</t>
  </si>
  <si>
    <t>Fit Фасад тумбы низкий левый MN-FTN (L) Дуб наварра 595*18*625</t>
  </si>
  <si>
    <t>ЦБ-00037224</t>
  </si>
  <si>
    <t>Fit Фасад тумбы низкий левый MN-FTN (L) Дуб аттик 595*18*625</t>
  </si>
  <si>
    <t>ЦБ-00037223</t>
  </si>
  <si>
    <t>Fit Фасад тумбы низкий левый MN-FTN (L) Дуб аризона 595*18*625</t>
  </si>
  <si>
    <t>ЦБ-00037222</t>
  </si>
  <si>
    <t>Fit Фасад тумбы низкий левый MN-FTN (L) Денвер светлый 595*18*625</t>
  </si>
  <si>
    <t>ЦБ-00037221</t>
  </si>
  <si>
    <t>Fit Фасад тумбы низкий левый MN-FTN (L) Груша 595*18*625</t>
  </si>
  <si>
    <t>ЦБ-00037220</t>
  </si>
  <si>
    <t>Fit Фасад тумбы низкий левый MN-FTN (L) Вяз 595*18*625</t>
  </si>
  <si>
    <t>ЦБ-00037219</t>
  </si>
  <si>
    <t>Fit Фасад тумбы низкий левый MN-FTN (L) Венге 595*18*625</t>
  </si>
  <si>
    <t>ЦБ-00037218</t>
  </si>
  <si>
    <t>Fit Фасад тумбы низкий левый MN-FTN (L) Белый бриллиант 595*18*625</t>
  </si>
  <si>
    <t>ЦБ-00037217</t>
  </si>
  <si>
    <t>Fit Фасад тумбы низкий левый MN-FTN (L) Белый 595*18*625</t>
  </si>
  <si>
    <t>ЦБ-00037216</t>
  </si>
  <si>
    <t>Fit Фасад тумбы низкий левый MN-FTN (L) Акация 595*18*625</t>
  </si>
  <si>
    <t>ЦБ-00037215</t>
  </si>
  <si>
    <t>Fit Фасад высокий правый MN-FV (R) Снежная патина 595*18*834</t>
  </si>
  <si>
    <t>ЦБ-00037214</t>
  </si>
  <si>
    <t>Fit Фасад высокий правый MN-FV (R) Серый 595*18*834</t>
  </si>
  <si>
    <t>ЦБ-00037213</t>
  </si>
  <si>
    <t>Fit Фасад высокий правый MN-FV (R) Орех 595*18*834</t>
  </si>
  <si>
    <t>ЦБ-00037212</t>
  </si>
  <si>
    <t>Fit Фасад высокий правый MN-FV (R) Металлик 595*18*834</t>
  </si>
  <si>
    <t>ЦБ-00037211</t>
  </si>
  <si>
    <t>Fit Фасад высокий правый MN-FV (R) Клён 595*18*834</t>
  </si>
  <si>
    <t>ЦБ-00037210</t>
  </si>
  <si>
    <t>Fit Фасад высокий правый MN-FV (R) Дуб табак 595*18*834</t>
  </si>
  <si>
    <t>ЦБ-00037209</t>
  </si>
  <si>
    <t>Fit Фасад высокий правый MN-FV (R) Дуб наварра 595*18*834</t>
  </si>
  <si>
    <t>ЦБ-00037208</t>
  </si>
  <si>
    <t>Fit Фасад высокий правый MN-FV (R) Дуб аттик 595*18*834</t>
  </si>
  <si>
    <t>ЦБ-00037207</t>
  </si>
  <si>
    <t>Fit Фасад высокий правый MN-FV (R) Дуб аризона 595*18*834</t>
  </si>
  <si>
    <t>ЦБ-00037206</t>
  </si>
  <si>
    <t>Fit Фасад высокий правый MN-FV (R) Денвер светлый 595*18*834</t>
  </si>
  <si>
    <t>ЦБ-00037205</t>
  </si>
  <si>
    <t>Fit Фасад высокий правый MN-FV (R) Груша 595*18*834</t>
  </si>
  <si>
    <t>ЦБ-00037204</t>
  </si>
  <si>
    <t>Fit Фасад высокий правый MN-FV (R) Вяз 595*18*834</t>
  </si>
  <si>
    <t>ЦБ-00037203</t>
  </si>
  <si>
    <t>Fit Фасад высокий правый MN-FV (R) Венге 595*18*834</t>
  </si>
  <si>
    <t>ЦБ-00037202</t>
  </si>
  <si>
    <t>Fit Фасад высокий правый MN-FV (R) Белый бриллиант 595*18*834</t>
  </si>
  <si>
    <t>ЦБ-00037201</t>
  </si>
  <si>
    <t>Fit Фасад высокий правый MN-FV (R) Белый 595*18*834</t>
  </si>
  <si>
    <t>ЦБ-00037200</t>
  </si>
  <si>
    <t>Fit Фасад высокий правый MN-FV (R) Акация 595*18*834</t>
  </si>
  <si>
    <t>ЦБ-00037199</t>
  </si>
  <si>
    <t>Fit Фасад высокий левый MN-FV (L) Снежная патина 595*18*834</t>
  </si>
  <si>
    <t>ЦБ-00037198</t>
  </si>
  <si>
    <t>Fit Фасад высокий левый MN-FV (L) Серый 595*18*834</t>
  </si>
  <si>
    <t>ЦБ-00037197</t>
  </si>
  <si>
    <t>Fit Фасад высокий левый MN-FV (L) Орех 595*18*834</t>
  </si>
  <si>
    <t>ЦБ-00037196</t>
  </si>
  <si>
    <t>Fit Фасад высокий левый MN-FV (L) Металлик 595*18*834</t>
  </si>
  <si>
    <t>ЦБ-00037195</t>
  </si>
  <si>
    <t>Fit Фасад высокий левый MN-FV (L) Клён 595*18*834</t>
  </si>
  <si>
    <t>ЦБ-00037194</t>
  </si>
  <si>
    <t>Fit Фасад высокий левый MN-FV (L) Дуб табак 595*18*834</t>
  </si>
  <si>
    <t>ЦБ-00037193</t>
  </si>
  <si>
    <t>Fit Фасад высокий левый MN-FV (L) Дуб наварра 595*18*834</t>
  </si>
  <si>
    <t>ЦБ-00037192</t>
  </si>
  <si>
    <t>Fit Фасад высокий левый MN-FV (L) Дуб аттик 595*18*834</t>
  </si>
  <si>
    <t>ЦБ-00037191</t>
  </si>
  <si>
    <t>Fit Фасад высокий левый MN-FV (L) Дуб аризона 595*18*834</t>
  </si>
  <si>
    <t>ЦБ-00037190</t>
  </si>
  <si>
    <t>Fit Фасад высокий левый MN-FV (L) Денвер светлый 595*18*834</t>
  </si>
  <si>
    <t>ЦБ-00037189</t>
  </si>
  <si>
    <t>Fit Фасад высокий левый MN-FV (L) Груша 595*18*834</t>
  </si>
  <si>
    <t>ЦБ-00037188</t>
  </si>
  <si>
    <t>Fit Фасад высокий левый MN-FV (L) Вяз 595*18*834</t>
  </si>
  <si>
    <t>ЦБ-00037187</t>
  </si>
  <si>
    <t>Fit Фасад высокий левый MN-FV (L) Венге 595*18*834</t>
  </si>
  <si>
    <t>ЦБ-00037186</t>
  </si>
  <si>
    <t>Fit Фасад высокий левый MN-FV (L) Белый бриллиант 595*18*834</t>
  </si>
  <si>
    <t>ЦБ-00037185</t>
  </si>
  <si>
    <t>Fit Фасад высокий левый MN-FV (L) Белый 595*18*834</t>
  </si>
  <si>
    <t>ЦБ-00037184</t>
  </si>
  <si>
    <t>Fit Фасад высокий левый MN-FV (L) Акация 595*18*834</t>
  </si>
  <si>
    <t>ЦБ-00037183</t>
  </si>
  <si>
    <t>Fit Фасад антресоли низкий правый MN-FAN (R) Снежная патина 595*18*432</t>
  </si>
  <si>
    <t>ЦБ-00037182</t>
  </si>
  <si>
    <t>Fit Фасад антресоли низкий правый MN-FAN (R) Серый 595*18*432</t>
  </si>
  <si>
    <t>ЦБ-00037181</t>
  </si>
  <si>
    <t>Fit Фасад антресоли низкий правый MN-FAN (R) Орех 595*18*432</t>
  </si>
  <si>
    <t>ЦБ-00037180</t>
  </si>
  <si>
    <t>Fit Фасад антресоли низкий правый MN-FAN (R) Металлик 595*18*432</t>
  </si>
  <si>
    <t>ЦБ-00037179</t>
  </si>
  <si>
    <t>Fit Фасад антресоли низкий правый MN-FAN (R) Клён 595*18*432</t>
  </si>
  <si>
    <t>ЦБ-00037178</t>
  </si>
  <si>
    <t>Fit Фасад антресоли низкий правый MN-FAN (R) Дуб табак 595*18*432</t>
  </si>
  <si>
    <t>ЦБ-00037177</t>
  </si>
  <si>
    <t>Fit Фасад антресоли низкий правый MN-FAN (R) Дуб наварра 595*18*432</t>
  </si>
  <si>
    <t>ЦБ-00037176</t>
  </si>
  <si>
    <t>Fit Фасад антресоли низкий правый MN-FAN (R) Дуб аттик 595*18*432</t>
  </si>
  <si>
    <t>ЦБ-00037175</t>
  </si>
  <si>
    <t>Fit Фасад антресоли низкий правый MN-FAN (R) Дуб аризона 595*18*432</t>
  </si>
  <si>
    <t>ЦБ-00037174</t>
  </si>
  <si>
    <t>Fit Фасад антресоли низкий правый MN-FAN (R) Денвер светлый 595*18*432</t>
  </si>
  <si>
    <t>ЦБ-00037173</t>
  </si>
  <si>
    <t>Fit Фасад антресоли низкий правый MN-FAN (R) Груша 595*18*432</t>
  </si>
  <si>
    <t>ЦБ-00037172</t>
  </si>
  <si>
    <t>Fit Фасад антресоли низкий правый MN-FAN (R) Вяз 595*18*432</t>
  </si>
  <si>
    <t>ЦБ-00037171</t>
  </si>
  <si>
    <t>Fit Фасад антресоли низкий правый MN-FAN (R) Венге 595*18*432</t>
  </si>
  <si>
    <t>ЦБ-00037170</t>
  </si>
  <si>
    <t>Fit Фасад антресоли низкий правый MN-FAN (R) Белый бриллиант 595*18*432</t>
  </si>
  <si>
    <t>ЦБ-00037169</t>
  </si>
  <si>
    <t>Fit Фасад антресоли низкий правый MN-FAN (R) Белый 595*18*432</t>
  </si>
  <si>
    <t>ЦБ-00037168</t>
  </si>
  <si>
    <t>Fit Фасад антресоли низкий правый MN-FAN (R) Акация 595*18*432</t>
  </si>
  <si>
    <t>ЦБ-00037167</t>
  </si>
  <si>
    <t>Fit Фасад антресоли низкий левый MN-FAN (L) Снежная патина 595*18*432</t>
  </si>
  <si>
    <t>ЦБ-00037166</t>
  </si>
  <si>
    <t>Fit Фасад антресоли низкий левый MN-FAN (L) Серый 595*18*432</t>
  </si>
  <si>
    <t>ЦБ-00037165</t>
  </si>
  <si>
    <t>Fit Фасад антресоли низкий левый MN-FAN (L) Орех 595*18*432</t>
  </si>
  <si>
    <t>ЦБ-00037164</t>
  </si>
  <si>
    <t>Fit Фасад антресоли низкий левый MN-FAN (L) Металлик 595*18*432</t>
  </si>
  <si>
    <t>ЦБ-00037163</t>
  </si>
  <si>
    <t>Fit Фасад антресоли низкий левый MN-FAN (L) Клён 595*18*432</t>
  </si>
  <si>
    <t>ЦБ-00037162</t>
  </si>
  <si>
    <t>Fit Фасад антресоли низкий левый MN-FAN (L) Дуб табак 595*18*432</t>
  </si>
  <si>
    <t>ЦБ-00037161</t>
  </si>
  <si>
    <t>Fit Фасад антресоли низкий левый MN-FAN (L) Дуб наварра 595*18*432</t>
  </si>
  <si>
    <t>ЦБ-00037160</t>
  </si>
  <si>
    <t>Fit Фасад антресоли низкий левый MN-FAN (L) Дуб аттик 595*18*432</t>
  </si>
  <si>
    <t>ЦБ-00037159</t>
  </si>
  <si>
    <t>Fit Фасад антресоли низкий левый MN-FAN (L) Дуб аризона 595*18*432</t>
  </si>
  <si>
    <t>ЦБ-00037158</t>
  </si>
  <si>
    <t>Fit Фасад антресоли низкий левый MN-FAN (L) Денвер светлый 595*18*432</t>
  </si>
  <si>
    <t>ЦБ-00037157</t>
  </si>
  <si>
    <t>Fit Фасад антресоли низкий левый MN-FAN (L) Груша 595*18*432</t>
  </si>
  <si>
    <t>ЦБ-00037156</t>
  </si>
  <si>
    <t>Fit Фасад антресоли низкий левый MN-FAN (L) Вяз 595*18*432</t>
  </si>
  <si>
    <t>ЦБ-00037155</t>
  </si>
  <si>
    <t>Fit Фасад антресоли низкий левый MN-FAN (L) Венге 595*18*432</t>
  </si>
  <si>
    <t>ЦБ-00037154</t>
  </si>
  <si>
    <t>Fit Фасад антресоли низкий левый MN-FAN (L) Белый бриллиант 595*18*432</t>
  </si>
  <si>
    <t>ЦБ-00037153</t>
  </si>
  <si>
    <t>Fit Фасад антресоли низкий левый MN-FAN (L) Белый 595*18*432</t>
  </si>
  <si>
    <t>ЦБ-00037152</t>
  </si>
  <si>
    <t>Fit Фасад антресоли низкий левый MN-FAN (L) Акация 595*18*432</t>
  </si>
  <si>
    <t>ЦБ-00037151</t>
  </si>
  <si>
    <t>Fit Полка тумбы MN-PT Снежная патина 571*548*18</t>
  </si>
  <si>
    <t>ЦБ-00037150</t>
  </si>
  <si>
    <t>Fit Полка тумбы MN-PT Серый 571*548*18</t>
  </si>
  <si>
    <t>ЦБ-00037149</t>
  </si>
  <si>
    <t>Fit Полка тумбы MN-PT Орех 571*548*18</t>
  </si>
  <si>
    <t>ЦБ-00037148</t>
  </si>
  <si>
    <t>Fit Полка тумбы MN-PT Металлик 571*548*18</t>
  </si>
  <si>
    <t>ЦБ-00037147</t>
  </si>
  <si>
    <t>Fit Полка тумбы MN-PT Клён 571*548*18</t>
  </si>
  <si>
    <t>ЦБ-00037146</t>
  </si>
  <si>
    <t>Fit Полка тумбы MN-PT Дуб табак 571*548*18</t>
  </si>
  <si>
    <t>ЦБ-00037145</t>
  </si>
  <si>
    <t>Fit Полка тумбы MN-PT Дуб наварра 571*548*18</t>
  </si>
  <si>
    <t>ЦБ-00037144</t>
  </si>
  <si>
    <t>Fit Полка тумбы MN-PT Дуб аттик 571*548*18</t>
  </si>
  <si>
    <t>ЦБ-00037143</t>
  </si>
  <si>
    <t>Fit Полка тумбы MN-PT Дуб аризона 571*548*18</t>
  </si>
  <si>
    <t>ЦБ-00037142</t>
  </si>
  <si>
    <t>Fit Полка тумбы MN-PT Денвер светлый 571*548*18</t>
  </si>
  <si>
    <t>ЦБ-00037141</t>
  </si>
  <si>
    <t>Fit Полка тумбы MN-PT Груша 571*548*18</t>
  </si>
  <si>
    <t>ЦБ-00037140</t>
  </si>
  <si>
    <t>Fit Полка тумбы MN-PT Вяз 571*548*18</t>
  </si>
  <si>
    <t>ЦБ-00037139</t>
  </si>
  <si>
    <t>Fit Полка тумбы MN-PT Венге 571*548*18</t>
  </si>
  <si>
    <t>ЦБ-00037138</t>
  </si>
  <si>
    <t>Fit Полка тумбы MN-PT Белый бриллиант 571*548*18</t>
  </si>
  <si>
    <t>ЦБ-00037137</t>
  </si>
  <si>
    <t>Fit Полка тумбы MN-PT Белый 571*548*18</t>
  </si>
  <si>
    <t>ЦБ-00037136</t>
  </si>
  <si>
    <t>Fit Полка тумбы MN-PT Акация 571*548*18</t>
  </si>
  <si>
    <t>ЦБ-00037135</t>
  </si>
  <si>
    <t>Fit Ящик тумбы MN-YA Снежная патина 547*400*135</t>
  </si>
  <si>
    <t>ЦБ-00037134</t>
  </si>
  <si>
    <t>Fit Ящик тумбы MN-YA Серый 547*400*135</t>
  </si>
  <si>
    <t>ЦБ-00037133</t>
  </si>
  <si>
    <t>Fit Ящик тумбы MN-YA Орех 547*400*135</t>
  </si>
  <si>
    <t>ЦБ-00037132</t>
  </si>
  <si>
    <t>Fit Ящик тумбы MN-YA Металлик 547*400*135</t>
  </si>
  <si>
    <t>ЦБ-00037131</t>
  </si>
  <si>
    <t>Fit Ящик тумбы MN-YA Клён 547*400*135</t>
  </si>
  <si>
    <t>ЦБ-00037130</t>
  </si>
  <si>
    <t>Fit Ящик тумбы MN-YA Дуб табак 547*400*135</t>
  </si>
  <si>
    <t>ЦБ-00037129</t>
  </si>
  <si>
    <t>Fit Ящик тумбы MN-YA Дуб наварра 547*400*135</t>
  </si>
  <si>
    <t>ЦБ-00037128</t>
  </si>
  <si>
    <t>Fit Ящик тумбы MN-YA Дуб аттик 547*400*135</t>
  </si>
  <si>
    <t>ЦБ-00037127</t>
  </si>
  <si>
    <t>Fit Ящик тумбы MN-YA Дуб аризона 547*400*135</t>
  </si>
  <si>
    <t>ЦБ-00037126</t>
  </si>
  <si>
    <t>Fit Ящик тумбы MN-YA Денвер светлый 547*400*135</t>
  </si>
  <si>
    <t>ЦБ-00037125</t>
  </si>
  <si>
    <t>Fit Ящик тумбы MN-YA Груша 547*400*135</t>
  </si>
  <si>
    <t>ЦБ-00037120</t>
  </si>
  <si>
    <t>Fit Ящик тумбы MN-YA Вяз 547*400*135</t>
  </si>
  <si>
    <t>ЦБ-00037119</t>
  </si>
  <si>
    <t>Fit Ящик тумбы MN-YA Венге 547*400*135</t>
  </si>
  <si>
    <t>ЦБ-00037118</t>
  </si>
  <si>
    <t>Fit Ящик тумбы MN-YA Белый бриллиант 547*400*135</t>
  </si>
  <si>
    <t>ЦБ-00037117</t>
  </si>
  <si>
    <t>Fit Ящик тумбы MN-YA Белый 547*400*135</t>
  </si>
  <si>
    <t>ЦБ-00037116</t>
  </si>
  <si>
    <t>Fit Ящик тумбы MN-YA Акация 547*400*135</t>
  </si>
  <si>
    <t>ЦБ-00037115</t>
  </si>
  <si>
    <t>Fit Основной модуль MN-MO Дуб табак 1200*600/420*2175</t>
  </si>
  <si>
    <t>ЦБ-00037114</t>
  </si>
  <si>
    <t>Fit Основной модуль MN-MO Дуб наварра 1200*600/420*2175</t>
  </si>
  <si>
    <t>ЦБ-00037113</t>
  </si>
  <si>
    <t>Fit Основной модуль MN-MO Снежная патина 1200*600/420*2175</t>
  </si>
  <si>
    <t>ЦБ-00037112</t>
  </si>
  <si>
    <t>Fit Основной модуль MN-MO Металлик 1200*600/420*2175</t>
  </si>
  <si>
    <t>ЦБ-00037111</t>
  </si>
  <si>
    <t>Fit Основной модуль MN-MO Серый 1200*600/420*2175</t>
  </si>
  <si>
    <t>ЦБ-00037110</t>
  </si>
  <si>
    <t>Fit Основной модуль MN-MO Белый 1200*600/420*2175</t>
  </si>
  <si>
    <t>ЦБ-00037109</t>
  </si>
  <si>
    <t>Fit Основной модуль MN-MO Клён 1200*600/420*2175</t>
  </si>
  <si>
    <t>ЦБ-00037108</t>
  </si>
  <si>
    <t>Fit Основной модуль MN-MO Орех 1200*600/420*2175</t>
  </si>
  <si>
    <t>ЦБ-00037107</t>
  </si>
  <si>
    <t>Fit Основной модуль MN-MO Груша 1200*600/420*2175</t>
  </si>
  <si>
    <t>ЦБ-00037106</t>
  </si>
  <si>
    <t>Fit Основной модуль MN-MO Акация 1200*600/420*2175</t>
  </si>
  <si>
    <t>ЦБ-00037105</t>
  </si>
  <si>
    <t>Fit Основной модуль MN-MO Вяз 1200*600/420*2175</t>
  </si>
  <si>
    <t>ЦБ-00037104</t>
  </si>
  <si>
    <t>Fit Основной модуль MN-MO Венге 1200*600/420*2175</t>
  </si>
  <si>
    <t>ЦБ-00037103</t>
  </si>
  <si>
    <t>Fit Основной модуль MN-MO Белый бриллиант 1200*600/420*2178</t>
  </si>
  <si>
    <t>ЦБ-00037102</t>
  </si>
  <si>
    <t>Fit Основной модуль MN-MO Дуб аризона 1200*600/420*2178</t>
  </si>
  <si>
    <t>ЦБ-00037101</t>
  </si>
  <si>
    <t>Fit Основной модуль MN-MO Дуб аттик 1200*600/420*2178</t>
  </si>
  <si>
    <t>ЦБ-00037100</t>
  </si>
  <si>
    <t>Fit Основной модуль MN-MO Денвер светлый 1200*600/420*2178</t>
  </si>
  <si>
    <t>ЦБ-00037095</t>
  </si>
  <si>
    <t>Fit Посудосушитель антресоли L=565 мм MN-SA Хром металл</t>
  </si>
  <si>
    <t>ЦБ-00037094</t>
  </si>
  <si>
    <t>MV08-F008</t>
  </si>
  <si>
    <t>Полкодержатель для стеклянных полок толшиной 5-8 мм, со штоком MV08-F008 Хром</t>
  </si>
  <si>
    <t>ЦБ-00037055</t>
  </si>
  <si>
    <t>MN-PA</t>
  </si>
  <si>
    <t>Fit Полка антресоли MN-PA Снежная патина 571*400*18</t>
  </si>
  <si>
    <t>ЦБ-00037054</t>
  </si>
  <si>
    <t>Fit Полка антресоли MN-PA Серый 571*400*18</t>
  </si>
  <si>
    <t>ЦБ-00037053</t>
  </si>
  <si>
    <t>Fit Полка антресоли MN-PA Орех 571*400*18</t>
  </si>
  <si>
    <t>ЦБ-00037052</t>
  </si>
  <si>
    <t>Fit Полка антресоли MN-PA Металлик 571*400*18</t>
  </si>
  <si>
    <t>ЦБ-00037051</t>
  </si>
  <si>
    <t>Fit Полка антресоли MN-PA Клён 571*400*18</t>
  </si>
  <si>
    <t>ЦБ-00036925</t>
  </si>
  <si>
    <t>Fit Полка антресоли MN-PA Дуб табак 571*400*18</t>
  </si>
  <si>
    <t>ЦБ-00036924</t>
  </si>
  <si>
    <t>Fit Полка антресоли MN-PA Дуб наварра 571*400*18</t>
  </si>
  <si>
    <t>ЦБ-00036923</t>
  </si>
  <si>
    <t>Fit Полка антресоли MN-PA Дуб аттик 571*400*18</t>
  </si>
  <si>
    <t>ЦБ-00036922</t>
  </si>
  <si>
    <t>Fit Полка антресоли MN-PA Дуб аризона 571*400*18</t>
  </si>
  <si>
    <t>ЦБ-00036921</t>
  </si>
  <si>
    <t>Fit Полка антресоли MN-PA Денвер светлый 571*400*18</t>
  </si>
  <si>
    <t>ЦБ-00036919</t>
  </si>
  <si>
    <t>Fit Полка антресоли MN-PA Груша 571*400*18</t>
  </si>
  <si>
    <t>ЦБ-00036918</t>
  </si>
  <si>
    <t>Fit Полка антресоли MN-PA Вяз 571*400*18</t>
  </si>
  <si>
    <t>ЦБ-00036917</t>
  </si>
  <si>
    <t>Fit Полка антресоли MN-PA Венге 571*400*18</t>
  </si>
  <si>
    <t>ЦБ-00036916</t>
  </si>
  <si>
    <t>Fit Полка антресоли MN-PA Белый бриллиант 571*400*18</t>
  </si>
  <si>
    <t>ЦБ-00036915</t>
  </si>
  <si>
    <t>Fit Полка антресоли MN-PA Белый 571*400*18</t>
  </si>
  <si>
    <t>ЦБ-00036914</t>
  </si>
  <si>
    <t>Fit Полка антресоли MN-PA Акация 571*400*18</t>
  </si>
  <si>
    <t>Вяз</t>
  </si>
  <si>
    <r>
      <t xml:space="preserve">                                             БЛАНК ЗАКАЗА МИНИ-КУХНИ "</t>
    </r>
    <r>
      <rPr>
        <b/>
        <i/>
        <sz val="14"/>
        <color rgb="FF00B050"/>
        <rFont val="Calibri"/>
        <family val="2"/>
        <charset val="204"/>
        <scheme val="minor"/>
      </rPr>
      <t>FIT</t>
    </r>
    <r>
      <rPr>
        <b/>
        <sz val="12"/>
        <color theme="1"/>
        <rFont val="Calibri"/>
        <family val="2"/>
        <charset val="204"/>
        <scheme val="minor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</si>
</sst>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₽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9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color rgb="FF594304"/>
      <name val="Microsoft Sans Serif"/>
      <family val="2"/>
      <charset val="204"/>
    </font>
    <font>
      <sz val="8"/>
      <color rgb="FF000000"/>
      <name val="Arial"/>
      <family val="2"/>
    </font>
    <font>
      <b/>
      <i/>
      <sz val="14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2DD"/>
        <bgColor auto="1"/>
      </patternFill>
    </fill>
    <fill>
      <patternFill patternType="solid">
        <fgColor rgb="FFFFFFFF"/>
        <bgColor auto="1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7">
    <xf numFmtId="0" fontId="0" fillId="0" borderId="0" xfId="0"/>
    <xf numFmtId="0" fontId="0" fillId="0" borderId="0" xfId="0" applyProtection="1"/>
    <xf numFmtId="0" fontId="0" fillId="3" borderId="0" xfId="0" applyFill="1" applyBorder="1" applyProtection="1"/>
    <xf numFmtId="0" fontId="0" fillId="0" borderId="9" xfId="0" applyBorder="1" applyProtection="1"/>
    <xf numFmtId="0" fontId="0" fillId="0" borderId="0" xfId="0" applyBorder="1" applyProtection="1"/>
    <xf numFmtId="0" fontId="0" fillId="0" borderId="10" xfId="0" applyBorder="1" applyProtection="1"/>
    <xf numFmtId="0" fontId="7" fillId="0" borderId="0" xfId="0" applyFont="1" applyBorder="1" applyProtection="1"/>
    <xf numFmtId="0" fontId="11" fillId="0" borderId="0" xfId="0" applyFont="1" applyProtection="1"/>
    <xf numFmtId="0" fontId="0" fillId="0" borderId="0" xfId="0" applyBorder="1" applyAlignment="1" applyProtection="1"/>
    <xf numFmtId="0" fontId="0" fillId="0" borderId="4" xfId="0" applyBorder="1" applyProtection="1"/>
    <xf numFmtId="0" fontId="0" fillId="0" borderId="3" xfId="0" applyBorder="1" applyProtection="1"/>
    <xf numFmtId="0" fontId="0" fillId="0" borderId="5" xfId="0" applyBorder="1" applyProtection="1"/>
    <xf numFmtId="0" fontId="0" fillId="0" borderId="1" xfId="0" quotePrefix="1" applyBorder="1" applyProtection="1"/>
    <xf numFmtId="0" fontId="0" fillId="0" borderId="1" xfId="0" applyBorder="1" applyProtection="1"/>
    <xf numFmtId="0" fontId="0" fillId="0" borderId="0" xfId="0" quotePrefix="1" applyProtection="1"/>
    <xf numFmtId="0" fontId="10" fillId="0" borderId="1" xfId="0" applyFont="1" applyBorder="1" applyProtection="1"/>
    <xf numFmtId="0" fontId="0" fillId="0" borderId="0" xfId="0" quotePrefix="1" applyBorder="1" applyProtection="1"/>
    <xf numFmtId="0" fontId="3" fillId="0" borderId="0" xfId="0" applyFont="1" applyFill="1" applyBorder="1" applyAlignment="1" applyProtection="1">
      <alignment vertical="center"/>
    </xf>
    <xf numFmtId="0" fontId="6" fillId="3" borderId="50" xfId="0" applyFont="1" applyFill="1" applyBorder="1" applyAlignment="1" applyProtection="1">
      <alignment horizontal="right" wrapText="1"/>
    </xf>
    <xf numFmtId="0" fontId="0" fillId="0" borderId="70" xfId="0" applyBorder="1" applyAlignment="1">
      <alignment vertical="center"/>
    </xf>
    <xf numFmtId="0" fontId="0" fillId="0" borderId="1" xfId="0" applyBorder="1" applyAlignment="1" applyProtection="1">
      <alignment horizontal="center" vertical="center"/>
    </xf>
    <xf numFmtId="0" fontId="12" fillId="0" borderId="6" xfId="0" applyFont="1" applyBorder="1" applyAlignment="1" applyProtection="1">
      <alignment vertical="center"/>
    </xf>
    <xf numFmtId="0" fontId="0" fillId="0" borderId="0" xfId="0" applyFill="1" applyBorder="1" applyProtection="1"/>
    <xf numFmtId="0" fontId="0" fillId="0" borderId="0" xfId="0" quotePrefix="1" applyFill="1" applyBorder="1" applyProtection="1"/>
    <xf numFmtId="0" fontId="0" fillId="0" borderId="0" xfId="0" applyAlignment="1">
      <alignment horizontal="center"/>
    </xf>
    <xf numFmtId="0" fontId="0" fillId="0" borderId="0" xfId="0" applyBorder="1"/>
    <xf numFmtId="3" fontId="13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3" fontId="0" fillId="3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2" xfId="0" applyBorder="1" applyAlignment="1">
      <alignment horizontal="center" vertical="center"/>
    </xf>
    <xf numFmtId="0" fontId="0" fillId="0" borderId="70" xfId="0" applyBorder="1"/>
    <xf numFmtId="0" fontId="0" fillId="0" borderId="75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69" xfId="0" applyBorder="1"/>
    <xf numFmtId="0" fontId="0" fillId="0" borderId="7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8" xfId="0" applyBorder="1"/>
    <xf numFmtId="0" fontId="0" fillId="0" borderId="81" xfId="0" applyBorder="1" applyAlignment="1">
      <alignment horizontal="center"/>
    </xf>
    <xf numFmtId="0" fontId="0" fillId="0" borderId="82" xfId="0" applyBorder="1" applyAlignment="1">
      <alignment horizontal="center"/>
    </xf>
    <xf numFmtId="0" fontId="0" fillId="0" borderId="82" xfId="0" applyBorder="1" applyAlignment="1">
      <alignment horizontal="center" vertical="center"/>
    </xf>
    <xf numFmtId="0" fontId="0" fillId="0" borderId="67" xfId="0" applyBorder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85" xfId="0" applyFill="1" applyBorder="1" applyAlignment="1">
      <alignment horizontal="center" vertical="center" wrapText="1"/>
    </xf>
    <xf numFmtId="0" fontId="0" fillId="2" borderId="86" xfId="0" applyFill="1" applyBorder="1" applyAlignment="1">
      <alignment horizontal="center" vertical="center" wrapText="1"/>
    </xf>
    <xf numFmtId="0" fontId="0" fillId="2" borderId="89" xfId="0" applyFill="1" applyBorder="1" applyAlignment="1">
      <alignment vertical="center" wrapText="1"/>
    </xf>
    <xf numFmtId="0" fontId="0" fillId="0" borderId="0" xfId="0" applyBorder="1" applyAlignment="1"/>
    <xf numFmtId="0" fontId="0" fillId="0" borderId="3" xfId="0" applyBorder="1" applyAlignment="1"/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Protection="1"/>
    <xf numFmtId="0" fontId="0" fillId="0" borderId="0" xfId="0" applyFont="1" applyAlignment="1" applyProtection="1">
      <alignment vertical="center"/>
    </xf>
    <xf numFmtId="0" fontId="14" fillId="0" borderId="90" xfId="0" applyFont="1" applyBorder="1" applyAlignment="1">
      <alignment horizontal="center" vertical="center" wrapText="1"/>
    </xf>
    <xf numFmtId="0" fontId="0" fillId="0" borderId="12" xfId="0" applyBorder="1"/>
    <xf numFmtId="164" fontId="15" fillId="0" borderId="0" xfId="0" applyNumberFormat="1" applyFont="1" applyAlignment="1" applyProtection="1">
      <alignment horizontal="right" vertical="top"/>
    </xf>
    <xf numFmtId="164" fontId="15" fillId="0" borderId="0" xfId="0" applyNumberFormat="1" applyFont="1" applyAlignment="1" applyProtection="1">
      <alignment vertical="top"/>
    </xf>
    <xf numFmtId="0" fontId="16" fillId="0" borderId="0" xfId="0" applyFont="1" applyProtection="1"/>
    <xf numFmtId="0" fontId="3" fillId="0" borderId="0" xfId="0" applyFont="1" applyBorder="1" applyProtection="1"/>
    <xf numFmtId="0" fontId="16" fillId="0" borderId="1" xfId="0" applyFont="1" applyBorder="1" applyProtection="1"/>
    <xf numFmtId="0" fontId="16" fillId="0" borderId="67" xfId="0" applyFont="1" applyBorder="1" applyAlignment="1">
      <alignment vertical="center"/>
    </xf>
    <xf numFmtId="0" fontId="16" fillId="0" borderId="68" xfId="0" applyFont="1" applyBorder="1" applyAlignment="1">
      <alignment vertical="center"/>
    </xf>
    <xf numFmtId="0" fontId="16" fillId="0" borderId="69" xfId="0" applyFont="1" applyBorder="1" applyAlignment="1">
      <alignment vertical="center"/>
    </xf>
    <xf numFmtId="0" fontId="0" fillId="0" borderId="0" xfId="0" applyBorder="1" applyAlignment="1" applyProtection="1">
      <alignment horizontal="center"/>
    </xf>
    <xf numFmtId="0" fontId="19" fillId="4" borderId="91" xfId="0" applyFont="1" applyFill="1" applyBorder="1" applyAlignment="1">
      <alignment horizontal="left" vertical="top"/>
    </xf>
    <xf numFmtId="0" fontId="20" fillId="5" borderId="91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0" fillId="2" borderId="92" xfId="0" applyFill="1" applyBorder="1" applyAlignment="1" applyProtection="1">
      <alignment horizontal="center"/>
    </xf>
    <xf numFmtId="0" fontId="0" fillId="2" borderId="93" xfId="0" applyFill="1" applyBorder="1" applyAlignment="1" applyProtection="1">
      <alignment horizontal="center"/>
    </xf>
    <xf numFmtId="0" fontId="16" fillId="0" borderId="0" xfId="0" applyFont="1" applyFill="1" applyProtection="1"/>
    <xf numFmtId="0" fontId="16" fillId="0" borderId="0" xfId="0" applyFont="1" applyFill="1" applyBorder="1" applyProtection="1"/>
    <xf numFmtId="0" fontId="20" fillId="0" borderId="0" xfId="0" applyFont="1" applyFill="1" applyBorder="1" applyAlignment="1">
      <alignment horizontal="left" vertical="top"/>
    </xf>
    <xf numFmtId="0" fontId="0" fillId="0" borderId="67" xfId="0" applyBorder="1" applyProtection="1">
      <protection locked="0" hidden="1"/>
    </xf>
    <xf numFmtId="0" fontId="0" fillId="0" borderId="81" xfId="0" applyBorder="1" applyProtection="1">
      <protection locked="0" hidden="1"/>
    </xf>
    <xf numFmtId="0" fontId="0" fillId="0" borderId="68" xfId="0" applyBorder="1" applyProtection="1">
      <protection locked="0" hidden="1"/>
    </xf>
    <xf numFmtId="0" fontId="0" fillId="0" borderId="76" xfId="0" applyBorder="1" applyProtection="1">
      <protection locked="0" hidden="1"/>
    </xf>
    <xf numFmtId="0" fontId="0" fillId="0" borderId="70" xfId="0" applyBorder="1" applyProtection="1">
      <protection locked="0" hidden="1"/>
    </xf>
    <xf numFmtId="0" fontId="0" fillId="0" borderId="71" xfId="0" applyBorder="1" applyProtection="1">
      <protection locked="0" hidden="1"/>
    </xf>
    <xf numFmtId="0" fontId="5" fillId="0" borderId="4" xfId="0" applyFont="1" applyBorder="1" applyAlignment="1" applyProtection="1">
      <alignment horizontal="right" vertical="center"/>
      <protection locked="0" hidden="1"/>
    </xf>
    <xf numFmtId="0" fontId="5" fillId="0" borderId="3" xfId="0" applyFont="1" applyBorder="1" applyAlignment="1" applyProtection="1">
      <alignment horizontal="right" vertical="center"/>
      <protection locked="0" hidden="1"/>
    </xf>
    <xf numFmtId="0" fontId="5" fillId="0" borderId="3" xfId="0" applyFont="1" applyBorder="1" applyAlignment="1" applyProtection="1">
      <alignment horizontal="left" vertical="center"/>
      <protection locked="0" hidden="1"/>
    </xf>
    <xf numFmtId="0" fontId="5" fillId="0" borderId="5" xfId="0" applyFont="1" applyBorder="1" applyAlignment="1" applyProtection="1">
      <alignment horizontal="left" vertical="center"/>
      <protection locked="0" hidden="1"/>
    </xf>
    <xf numFmtId="0" fontId="5" fillId="0" borderId="14" xfId="0" applyFont="1" applyBorder="1" applyAlignment="1" applyProtection="1">
      <alignment horizontal="right" vertical="center"/>
      <protection locked="0" hidden="1"/>
    </xf>
    <xf numFmtId="0" fontId="5" fillId="0" borderId="13" xfId="0" applyFont="1" applyBorder="1" applyAlignment="1" applyProtection="1">
      <alignment horizontal="right" vertical="center"/>
      <protection locked="0" hidden="1"/>
    </xf>
    <xf numFmtId="0" fontId="5" fillId="0" borderId="13" xfId="0" applyFont="1" applyBorder="1" applyAlignment="1" applyProtection="1">
      <alignment horizontal="left" vertical="center"/>
      <protection locked="0" hidden="1"/>
    </xf>
    <xf numFmtId="0" fontId="5" fillId="0" borderId="15" xfId="0" applyFont="1" applyBorder="1" applyAlignment="1" applyProtection="1">
      <alignment horizontal="left" vertical="center"/>
      <protection locked="0" hidden="1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59" xfId="0" applyBorder="1" applyProtection="1">
      <protection locked="0"/>
    </xf>
    <xf numFmtId="0" fontId="0" fillId="0" borderId="1" xfId="0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17" fillId="0" borderId="3" xfId="0" applyFont="1" applyBorder="1" applyAlignment="1" applyProtection="1">
      <alignment horizontal="center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9" fillId="0" borderId="0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7" fillId="3" borderId="14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2" borderId="46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 vertical="center"/>
      <protection locked="0" hidden="1"/>
    </xf>
    <xf numFmtId="0" fontId="0" fillId="0" borderId="61" xfId="0" applyBorder="1" applyAlignment="1" applyProtection="1">
      <alignment horizontal="center" vertical="center"/>
      <protection locked="0" hidden="1"/>
    </xf>
    <xf numFmtId="0" fontId="0" fillId="0" borderId="35" xfId="0" applyBorder="1" applyAlignment="1" applyProtection="1">
      <alignment horizontal="center" vertical="center"/>
      <protection locked="0" hidden="1"/>
    </xf>
    <xf numFmtId="0" fontId="0" fillId="0" borderId="62" xfId="0" applyBorder="1" applyAlignment="1" applyProtection="1">
      <alignment horizontal="center" vertical="center"/>
      <protection locked="0" hidden="1"/>
    </xf>
    <xf numFmtId="0" fontId="0" fillId="0" borderId="17" xfId="0" applyBorder="1" applyAlignment="1" applyProtection="1">
      <alignment horizontal="center" vertical="center"/>
      <protection locked="0" hidden="1"/>
    </xf>
    <xf numFmtId="14" fontId="12" fillId="0" borderId="6" xfId="0" applyNumberFormat="1" applyFont="1" applyBorder="1" applyAlignment="1" applyProtection="1">
      <alignment horizontal="left" vertical="center"/>
    </xf>
    <xf numFmtId="0" fontId="12" fillId="0" borderId="6" xfId="0" applyFont="1" applyBorder="1" applyAlignment="1" applyProtection="1">
      <alignment horizontal="left" vertical="center"/>
    </xf>
    <xf numFmtId="0" fontId="12" fillId="0" borderId="8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right"/>
    </xf>
    <xf numFmtId="0" fontId="0" fillId="0" borderId="17" xfId="0" applyBorder="1" applyAlignment="1" applyProtection="1">
      <alignment horizontal="right"/>
    </xf>
    <xf numFmtId="0" fontId="0" fillId="0" borderId="19" xfId="0" applyBorder="1" applyAlignment="1" applyProtection="1">
      <alignment horizontal="right" vertical="center"/>
    </xf>
    <xf numFmtId="0" fontId="0" fillId="0" borderId="20" xfId="0" applyBorder="1" applyAlignment="1" applyProtection="1">
      <alignment horizontal="right" vertical="center"/>
    </xf>
    <xf numFmtId="0" fontId="0" fillId="0" borderId="22" xfId="0" applyBorder="1" applyAlignment="1" applyProtection="1">
      <alignment horizontal="right" vertical="center"/>
    </xf>
    <xf numFmtId="0" fontId="0" fillId="0" borderId="23" xfId="0" applyBorder="1" applyAlignment="1" applyProtection="1">
      <alignment horizontal="right" vertical="center"/>
    </xf>
    <xf numFmtId="0" fontId="0" fillId="0" borderId="28" xfId="0" applyBorder="1" applyAlignment="1" applyProtection="1">
      <alignment horizontal="right" vertical="center"/>
    </xf>
    <xf numFmtId="0" fontId="0" fillId="0" borderId="29" xfId="0" applyBorder="1" applyAlignment="1" applyProtection="1">
      <alignment horizontal="right" vertical="center"/>
    </xf>
    <xf numFmtId="0" fontId="0" fillId="0" borderId="54" xfId="0" applyBorder="1" applyAlignment="1" applyProtection="1">
      <alignment horizontal="right" vertical="center"/>
    </xf>
    <xf numFmtId="0" fontId="0" fillId="0" borderId="51" xfId="0" applyBorder="1" applyAlignment="1" applyProtection="1">
      <alignment horizontal="right" vertical="center"/>
    </xf>
    <xf numFmtId="0" fontId="0" fillId="0" borderId="29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left" vertical="center"/>
    </xf>
    <xf numFmtId="0" fontId="0" fillId="0" borderId="51" xfId="0" applyBorder="1" applyAlignment="1" applyProtection="1">
      <alignment horizontal="left" vertical="center"/>
    </xf>
    <xf numFmtId="0" fontId="0" fillId="0" borderId="29" xfId="0" applyBorder="1" applyAlignment="1" applyProtection="1">
      <alignment horizontal="left" vertical="center" wrapText="1"/>
    </xf>
    <xf numFmtId="0" fontId="0" fillId="0" borderId="49" xfId="0" applyBorder="1" applyAlignment="1" applyProtection="1">
      <alignment horizontal="left" vertical="center" wrapText="1"/>
    </xf>
    <xf numFmtId="0" fontId="0" fillId="0" borderId="51" xfId="0" applyBorder="1" applyAlignment="1" applyProtection="1">
      <alignment horizontal="left" vertical="center" wrapText="1"/>
    </xf>
    <xf numFmtId="0" fontId="0" fillId="0" borderId="55" xfId="0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left"/>
    </xf>
    <xf numFmtId="0" fontId="0" fillId="0" borderId="26" xfId="0" applyBorder="1" applyAlignment="1" applyProtection="1">
      <alignment horizontal="left"/>
    </xf>
    <xf numFmtId="0" fontId="0" fillId="0" borderId="27" xfId="0" applyBorder="1" applyAlignment="1" applyProtection="1">
      <alignment horizontal="left"/>
    </xf>
    <xf numFmtId="0" fontId="0" fillId="0" borderId="48" xfId="0" applyBorder="1" applyAlignment="1" applyProtection="1">
      <alignment horizontal="center" vertical="center"/>
      <protection locked="0" hidden="1"/>
    </xf>
    <xf numFmtId="0" fontId="0" fillId="0" borderId="29" xfId="0" applyBorder="1" applyAlignment="1" applyProtection="1">
      <alignment horizontal="center" vertical="center"/>
      <protection locked="0" hidden="1"/>
    </xf>
    <xf numFmtId="0" fontId="0" fillId="0" borderId="43" xfId="0" applyBorder="1" applyAlignment="1" applyProtection="1">
      <alignment horizontal="center" vertical="center"/>
      <protection locked="0" hidden="1"/>
    </xf>
    <xf numFmtId="0" fontId="0" fillId="0" borderId="38" xfId="0" applyBorder="1" applyAlignment="1" applyProtection="1">
      <alignment horizontal="center" vertical="center"/>
      <protection locked="0" hidden="1"/>
    </xf>
    <xf numFmtId="3" fontId="5" fillId="0" borderId="9" xfId="0" applyNumberFormat="1" applyFont="1" applyBorder="1" applyAlignment="1" applyProtection="1">
      <alignment horizontal="right" vertical="center"/>
      <protection locked="0" hidden="1"/>
    </xf>
    <xf numFmtId="3" fontId="5" fillId="0" borderId="0" xfId="0" applyNumberFormat="1" applyFont="1" applyBorder="1" applyAlignment="1" applyProtection="1">
      <alignment horizontal="right" vertical="center"/>
      <protection locked="0" hidden="1"/>
    </xf>
    <xf numFmtId="0" fontId="5" fillId="0" borderId="0" xfId="0" applyFont="1" applyBorder="1" applyAlignment="1" applyProtection="1">
      <alignment horizontal="left" vertical="center"/>
      <protection locked="0" hidden="1"/>
    </xf>
    <xf numFmtId="0" fontId="5" fillId="0" borderId="10" xfId="0" applyFont="1" applyBorder="1" applyAlignment="1" applyProtection="1">
      <alignment horizontal="left" vertical="center"/>
      <protection locked="0" hidden="1"/>
    </xf>
    <xf numFmtId="0" fontId="0" fillId="0" borderId="22" xfId="0" applyBorder="1" applyAlignment="1" applyProtection="1">
      <alignment horizontal="left"/>
      <protection locked="0" hidden="1"/>
    </xf>
    <xf numFmtId="0" fontId="0" fillId="0" borderId="23" xfId="0" applyBorder="1" applyAlignment="1" applyProtection="1">
      <alignment horizontal="left"/>
      <protection locked="0" hidden="1"/>
    </xf>
    <xf numFmtId="0" fontId="0" fillId="0" borderId="23" xfId="0" applyBorder="1" applyAlignment="1" applyProtection="1">
      <alignment horizontal="center"/>
      <protection locked="0" hidden="1"/>
    </xf>
    <xf numFmtId="0" fontId="0" fillId="0" borderId="50" xfId="0" applyBorder="1" applyAlignment="1" applyProtection="1">
      <alignment horizontal="center"/>
      <protection locked="0" hidden="1"/>
    </xf>
    <xf numFmtId="0" fontId="0" fillId="0" borderId="65" xfId="0" applyBorder="1" applyAlignment="1" applyProtection="1">
      <alignment horizontal="center"/>
      <protection locked="0" hidden="1"/>
    </xf>
    <xf numFmtId="0" fontId="0" fillId="0" borderId="45" xfId="0" applyBorder="1" applyAlignment="1" applyProtection="1">
      <alignment horizontal="center"/>
      <protection locked="0" hidden="1"/>
    </xf>
    <xf numFmtId="0" fontId="0" fillId="0" borderId="66" xfId="0" applyBorder="1" applyAlignment="1" applyProtection="1">
      <alignment horizontal="center"/>
      <protection locked="0" hidden="1"/>
    </xf>
    <xf numFmtId="0" fontId="0" fillId="0" borderId="19" xfId="0" applyBorder="1" applyProtection="1">
      <protection locked="0" hidden="1"/>
    </xf>
    <xf numFmtId="0" fontId="0" fillId="0" borderId="20" xfId="0" applyBorder="1" applyProtection="1">
      <protection locked="0" hidden="1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19" xfId="0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9" fillId="0" borderId="53" xfId="0" applyFont="1" applyBorder="1" applyAlignment="1" applyProtection="1">
      <alignment horizontal="center"/>
    </xf>
    <xf numFmtId="0" fontId="0" fillId="2" borderId="20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17" fillId="0" borderId="13" xfId="0" applyFont="1" applyBorder="1" applyAlignment="1" applyProtection="1">
      <alignment horizontal="left" vertical="center"/>
    </xf>
    <xf numFmtId="0" fontId="17" fillId="0" borderId="15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17" fillId="0" borderId="10" xfId="0" applyFont="1" applyBorder="1" applyAlignment="1" applyProtection="1">
      <alignment horizontal="left" vertical="center"/>
    </xf>
    <xf numFmtId="0" fontId="0" fillId="0" borderId="31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34" xfId="0" applyFill="1" applyBorder="1" applyAlignment="1" applyProtection="1">
      <alignment horizontal="center" vertical="center" wrapText="1"/>
      <protection locked="0"/>
    </xf>
    <xf numFmtId="0" fontId="0" fillId="2" borderId="35" xfId="0" applyFill="1" applyBorder="1" applyAlignment="1" applyProtection="1">
      <alignment horizontal="center" vertical="center" wrapText="1"/>
      <protection locked="0"/>
    </xf>
    <xf numFmtId="0" fontId="0" fillId="2" borderId="36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right"/>
    </xf>
    <xf numFmtId="0" fontId="0" fillId="0" borderId="38" xfId="0" applyBorder="1" applyAlignment="1" applyProtection="1">
      <alignment horizontal="right"/>
    </xf>
    <xf numFmtId="0" fontId="0" fillId="2" borderId="38" xfId="0" applyFill="1" applyBorder="1" applyAlignment="1" applyProtection="1">
      <alignment horizontal="left" wrapText="1"/>
      <protection locked="0"/>
    </xf>
    <xf numFmtId="0" fontId="0" fillId="2" borderId="39" xfId="0" applyFill="1" applyBorder="1" applyAlignment="1" applyProtection="1">
      <alignment horizontal="left" wrapText="1"/>
      <protection locked="0"/>
    </xf>
    <xf numFmtId="0" fontId="0" fillId="0" borderId="22" xfId="0" applyBorder="1" applyAlignment="1" applyProtection="1">
      <alignment horizontal="right"/>
    </xf>
    <xf numFmtId="0" fontId="0" fillId="0" borderId="23" xfId="0" applyBorder="1" applyAlignment="1" applyProtection="1">
      <alignment horizontal="right"/>
    </xf>
    <xf numFmtId="0" fontId="6" fillId="3" borderId="50" xfId="0" applyFont="1" applyFill="1" applyBorder="1" applyAlignment="1" applyProtection="1">
      <alignment horizontal="center" wrapText="1"/>
    </xf>
    <xf numFmtId="0" fontId="6" fillId="3" borderId="51" xfId="0" applyFont="1" applyFill="1" applyBorder="1" applyAlignment="1" applyProtection="1">
      <alignment horizontal="center" wrapText="1"/>
    </xf>
    <xf numFmtId="0" fontId="6" fillId="3" borderId="52" xfId="0" applyFont="1" applyFill="1" applyBorder="1" applyAlignment="1" applyProtection="1">
      <alignment horizontal="center" wrapText="1"/>
    </xf>
    <xf numFmtId="0" fontId="6" fillId="3" borderId="55" xfId="0" applyFont="1" applyFill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9" fillId="0" borderId="10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0" fillId="0" borderId="42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  <protection locked="0" hidden="1"/>
    </xf>
    <xf numFmtId="0" fontId="0" fillId="0" borderId="13" xfId="0" applyBorder="1" applyAlignment="1" applyProtection="1">
      <alignment horizontal="center"/>
      <protection locked="0" hidden="1"/>
    </xf>
    <xf numFmtId="0" fontId="0" fillId="0" borderId="15" xfId="0" applyBorder="1" applyAlignment="1" applyProtection="1">
      <alignment horizontal="center"/>
      <protection locked="0" hidden="1"/>
    </xf>
    <xf numFmtId="0" fontId="0" fillId="0" borderId="37" xfId="0" applyBorder="1" applyProtection="1">
      <protection locked="0" hidden="1"/>
    </xf>
    <xf numFmtId="0" fontId="0" fillId="0" borderId="38" xfId="0" applyBorder="1" applyProtection="1">
      <protection locked="0" hidden="1"/>
    </xf>
    <xf numFmtId="0" fontId="0" fillId="0" borderId="16" xfId="0" applyBorder="1" applyAlignment="1" applyProtection="1">
      <alignment horizontal="left"/>
      <protection locked="0" hidden="1"/>
    </xf>
    <xf numFmtId="0" fontId="0" fillId="0" borderId="17" xfId="0" applyBorder="1" applyAlignment="1" applyProtection="1">
      <alignment horizontal="left"/>
      <protection locked="0" hidden="1"/>
    </xf>
    <xf numFmtId="0" fontId="0" fillId="0" borderId="29" xfId="0" applyBorder="1" applyProtection="1">
      <protection locked="0" hidden="1"/>
    </xf>
    <xf numFmtId="0" fontId="0" fillId="0" borderId="43" xfId="0" applyBorder="1" applyProtection="1">
      <protection locked="0" hidden="1"/>
    </xf>
    <xf numFmtId="0" fontId="0" fillId="0" borderId="58" xfId="0" applyBorder="1" applyAlignment="1" applyProtection="1">
      <alignment horizontal="center" vertical="center"/>
      <protection locked="0" hidden="1"/>
    </xf>
    <xf numFmtId="0" fontId="0" fillId="0" borderId="30" xfId="0" applyBorder="1" applyAlignment="1" applyProtection="1">
      <alignment horizontal="center" vertical="center"/>
      <protection locked="0" hidden="1"/>
    </xf>
    <xf numFmtId="0" fontId="0" fillId="0" borderId="44" xfId="0" applyBorder="1" applyAlignment="1" applyProtection="1">
      <alignment horizontal="center" vertical="center"/>
      <protection locked="0" hidden="1"/>
    </xf>
    <xf numFmtId="3" fontId="0" fillId="0" borderId="9" xfId="0" applyNumberFormat="1" applyFont="1" applyBorder="1" applyAlignment="1" applyProtection="1">
      <alignment horizontal="center" vertical="center"/>
      <protection locked="0" hidden="1"/>
    </xf>
    <xf numFmtId="3" fontId="0" fillId="0" borderId="0" xfId="0" applyNumberFormat="1" applyFont="1" applyBorder="1" applyAlignment="1" applyProtection="1">
      <alignment horizontal="center" vertical="center"/>
      <protection locked="0" hidden="1"/>
    </xf>
    <xf numFmtId="3" fontId="0" fillId="0" borderId="10" xfId="0" applyNumberFormat="1" applyFont="1" applyBorder="1" applyAlignment="1" applyProtection="1">
      <alignment horizontal="center" vertical="center"/>
      <protection locked="0" hidden="1"/>
    </xf>
    <xf numFmtId="3" fontId="0" fillId="0" borderId="9" xfId="0" applyNumberFormat="1" applyFont="1" applyBorder="1" applyAlignment="1" applyProtection="1">
      <alignment horizontal="center" vertical="top"/>
      <protection locked="0" hidden="1"/>
    </xf>
    <xf numFmtId="3" fontId="0" fillId="0" borderId="0" xfId="0" applyNumberFormat="1" applyFont="1" applyBorder="1" applyAlignment="1" applyProtection="1">
      <alignment horizontal="center" vertical="top"/>
      <protection locked="0" hidden="1"/>
    </xf>
    <xf numFmtId="3" fontId="0" fillId="0" borderId="10" xfId="0" applyNumberFormat="1" applyFont="1" applyBorder="1" applyAlignment="1" applyProtection="1">
      <alignment horizontal="center" vertical="top"/>
      <protection locked="0" hidden="1"/>
    </xf>
    <xf numFmtId="0" fontId="0" fillId="0" borderId="63" xfId="0" applyBorder="1" applyAlignment="1" applyProtection="1">
      <alignment horizontal="center" vertical="center"/>
      <protection locked="0" hidden="1"/>
    </xf>
    <xf numFmtId="0" fontId="0" fillId="0" borderId="64" xfId="0" applyBorder="1" applyAlignment="1" applyProtection="1">
      <alignment horizontal="center" vertical="center"/>
      <protection locked="0" hidden="1"/>
    </xf>
    <xf numFmtId="14" fontId="15" fillId="0" borderId="0" xfId="0" applyNumberFormat="1" applyFont="1" applyAlignment="1" applyProtection="1">
      <alignment horizontal="left" vertical="top"/>
    </xf>
    <xf numFmtId="0" fontId="0" fillId="2" borderId="88" xfId="0" applyFill="1" applyBorder="1" applyAlignment="1">
      <alignment horizontal="center" vertical="center" wrapText="1"/>
    </xf>
    <xf numFmtId="0" fontId="0" fillId="2" borderId="87" xfId="0" applyFill="1" applyBorder="1" applyAlignment="1">
      <alignment horizontal="center" vertical="center" wrapText="1"/>
    </xf>
    <xf numFmtId="0" fontId="0" fillId="0" borderId="84" xfId="0" applyFont="1" applyFill="1" applyBorder="1"/>
    <xf numFmtId="0" fontId="0" fillId="0" borderId="83" xfId="0" applyFont="1" applyFill="1" applyBorder="1"/>
    <xf numFmtId="0" fontId="4" fillId="0" borderId="80" xfId="0" applyFont="1" applyFill="1" applyBorder="1" applyAlignment="1">
      <alignment horizontal="center"/>
    </xf>
    <xf numFmtId="0" fontId="4" fillId="0" borderId="60" xfId="0" applyFont="1" applyFill="1" applyBorder="1" applyAlignment="1">
      <alignment horizontal="center"/>
    </xf>
    <xf numFmtId="0" fontId="4" fillId="0" borderId="79" xfId="0" applyFont="1" applyFill="1" applyBorder="1" applyAlignment="1">
      <alignment horizontal="center"/>
    </xf>
    <xf numFmtId="0" fontId="0" fillId="0" borderId="56" xfId="0" applyFill="1" applyBorder="1"/>
    <xf numFmtId="0" fontId="0" fillId="0" borderId="57" xfId="0" applyFill="1" applyBorder="1"/>
    <xf numFmtId="0" fontId="0" fillId="0" borderId="74" xfId="0" applyFill="1" applyBorder="1"/>
    <xf numFmtId="0" fontId="0" fillId="0" borderId="73" xfId="0" applyFill="1" applyBorder="1"/>
    <xf numFmtId="0" fontId="4" fillId="0" borderId="6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76" xfId="0" applyFont="1" applyFill="1" applyBorder="1" applyAlignment="1">
      <alignment horizontal="center"/>
    </xf>
    <xf numFmtId="0" fontId="4" fillId="0" borderId="78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77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5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</dxf>
  </dxfs>
  <tableStyles count="0" defaultTableStyle="TableStyleMedium9" defaultPivotStyle="PivotStyleLight16"/>
  <colors>
    <mruColors>
      <color rgb="FFFF6600"/>
      <color rgb="FF795333"/>
      <color rgb="FFBA855A"/>
      <color rgb="FFCF8A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76203</xdr:colOff>
      <xdr:row>11</xdr:row>
      <xdr:rowOff>104775</xdr:rowOff>
    </xdr:from>
    <xdr:to>
      <xdr:col>22</xdr:col>
      <xdr:colOff>96706</xdr:colOff>
      <xdr:row>29</xdr:row>
      <xdr:rowOff>39463</xdr:rowOff>
    </xdr:to>
    <xdr:grpSp>
      <xdr:nvGrpSpPr>
        <xdr:cNvPr id="71" name="Группа 70"/>
        <xdr:cNvGrpSpPr/>
      </xdr:nvGrpSpPr>
      <xdr:grpSpPr>
        <a:xfrm>
          <a:off x="2066928" y="2133600"/>
          <a:ext cx="2535103" cy="3411313"/>
          <a:chOff x="8088198" y="2494932"/>
          <a:chExt cx="2952028" cy="3983431"/>
        </a:xfrm>
      </xdr:grpSpPr>
      <xdr:grpSp>
        <xdr:nvGrpSpPr>
          <xdr:cNvPr id="70" name="Группа 69"/>
          <xdr:cNvGrpSpPr/>
        </xdr:nvGrpSpPr>
        <xdr:grpSpPr>
          <a:xfrm>
            <a:off x="8088198" y="2494932"/>
            <a:ext cx="2952028" cy="3983431"/>
            <a:chOff x="8037888" y="2492334"/>
            <a:chExt cx="2956443" cy="3977370"/>
          </a:xfrm>
        </xdr:grpSpPr>
        <xdr:pic>
          <xdr:nvPicPr>
            <xdr:cNvPr id="3" name="Рисунок 2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916885" y="2750623"/>
              <a:ext cx="2039254" cy="3517199"/>
            </a:xfrm>
            <a:prstGeom prst="rect">
              <a:avLst/>
            </a:prstGeom>
          </xdr:spPr>
        </xdr:pic>
        <xdr:cxnSp macro="">
          <xdr:nvCxnSpPr>
            <xdr:cNvPr id="5" name="Прямая соединительная линия 4"/>
            <xdr:cNvCxnSpPr/>
          </xdr:nvCxnSpPr>
          <xdr:spPr>
            <a:xfrm flipV="1">
              <a:off x="9237023" y="2567792"/>
              <a:ext cx="0" cy="23045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3" name="Прямая соединительная линия 12"/>
            <xdr:cNvCxnSpPr/>
          </xdr:nvCxnSpPr>
          <xdr:spPr>
            <a:xfrm flipV="1">
              <a:off x="9036626" y="2760149"/>
              <a:ext cx="0" cy="230455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4" name="Прямая соединительная линия 13"/>
            <xdr:cNvCxnSpPr/>
          </xdr:nvCxnSpPr>
          <xdr:spPr>
            <a:xfrm flipV="1">
              <a:off x="10911939" y="5987517"/>
              <a:ext cx="0" cy="22860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5" name="Прямая соединительная линия 14"/>
            <xdr:cNvCxnSpPr/>
          </xdr:nvCxnSpPr>
          <xdr:spPr>
            <a:xfrm flipV="1">
              <a:off x="10632992" y="6239249"/>
              <a:ext cx="0" cy="230455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" name="Прямая со стрелкой 16"/>
            <xdr:cNvCxnSpPr/>
          </xdr:nvCxnSpPr>
          <xdr:spPr>
            <a:xfrm>
              <a:off x="8952262" y="6194343"/>
              <a:ext cx="1684813" cy="224518"/>
            </a:xfrm>
            <a:prstGeom prst="straightConnector1">
              <a:avLst/>
            </a:prstGeom>
            <a:ln>
              <a:headEnd type="stealth" w="sm" len="lg"/>
              <a:tailEnd type="stealth" w="sm" len="lg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9" name="Прямая со стрелкой 18"/>
            <xdr:cNvCxnSpPr/>
          </xdr:nvCxnSpPr>
          <xdr:spPr>
            <a:xfrm flipV="1">
              <a:off x="10637074" y="6153521"/>
              <a:ext cx="272144" cy="258535"/>
            </a:xfrm>
            <a:prstGeom prst="straightConnector1">
              <a:avLst/>
            </a:prstGeom>
            <a:ln>
              <a:headEnd type="stealth" w="sm" len="lg"/>
              <a:tailEnd type="stealth" w="sm" len="lg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1" name="Прямая соединительная линия 20"/>
            <xdr:cNvCxnSpPr/>
          </xdr:nvCxnSpPr>
          <xdr:spPr>
            <a:xfrm>
              <a:off x="8448798" y="4048636"/>
              <a:ext cx="435429" cy="53474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5" name="Прямая соединительная линия 24"/>
            <xdr:cNvCxnSpPr/>
          </xdr:nvCxnSpPr>
          <xdr:spPr>
            <a:xfrm>
              <a:off x="8714137" y="4026434"/>
              <a:ext cx="156483" cy="19217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6" name="Прямая соединительная линия 25"/>
            <xdr:cNvCxnSpPr/>
          </xdr:nvCxnSpPr>
          <xdr:spPr>
            <a:xfrm>
              <a:off x="8448798" y="4753114"/>
              <a:ext cx="442232" cy="54309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7" name="Прямая соединительная линия 26"/>
            <xdr:cNvCxnSpPr/>
          </xdr:nvCxnSpPr>
          <xdr:spPr>
            <a:xfrm>
              <a:off x="8236052" y="5935343"/>
              <a:ext cx="668585" cy="82107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8" name="Прямая со стрелкой 27"/>
            <xdr:cNvCxnSpPr/>
          </xdr:nvCxnSpPr>
          <xdr:spPr>
            <a:xfrm flipV="1">
              <a:off x="8795781" y="4858987"/>
              <a:ext cx="0" cy="1036002"/>
            </a:xfrm>
            <a:prstGeom prst="straightConnector1">
              <a:avLst/>
            </a:prstGeom>
            <a:ln>
              <a:headEnd type="stealth" w="sm" len="lg"/>
              <a:tailEnd type="stealth" w="sm" len="lg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9" name="Прямая соединительная линия 28"/>
            <xdr:cNvCxnSpPr/>
          </xdr:nvCxnSpPr>
          <xdr:spPr>
            <a:xfrm>
              <a:off x="8707334" y="5904774"/>
              <a:ext cx="197302" cy="2423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0" name="Прямая соединительная линия 29"/>
            <xdr:cNvCxnSpPr/>
          </xdr:nvCxnSpPr>
          <xdr:spPr>
            <a:xfrm>
              <a:off x="8714137" y="4849199"/>
              <a:ext cx="190499" cy="23395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35" name="TextBox 34"/>
            <xdr:cNvSpPr txBox="1"/>
          </xdr:nvSpPr>
          <xdr:spPr>
            <a:xfrm rot="16200000">
              <a:off x="8443161" y="5253124"/>
              <a:ext cx="483181" cy="239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000" i="1"/>
                <a:t>820</a:t>
              </a:r>
              <a:endParaRPr lang="ru-RU" sz="1000" i="1"/>
            </a:p>
          </xdr:txBody>
        </xdr:sp>
        <xdr:cxnSp macro="">
          <xdr:nvCxnSpPr>
            <xdr:cNvPr id="36" name="Прямая со стрелкой 35"/>
            <xdr:cNvCxnSpPr/>
          </xdr:nvCxnSpPr>
          <xdr:spPr>
            <a:xfrm flipV="1">
              <a:off x="8564459" y="4756933"/>
              <a:ext cx="0" cy="1233306"/>
            </a:xfrm>
            <a:prstGeom prst="straightConnector1">
              <a:avLst/>
            </a:prstGeom>
            <a:ln>
              <a:headEnd type="stealth" w="sm" len="lg"/>
              <a:tailEnd type="stealth" w="sm" len="lg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42" name="Прямая соединительная линия 41"/>
            <xdr:cNvCxnSpPr/>
          </xdr:nvCxnSpPr>
          <xdr:spPr>
            <a:xfrm>
              <a:off x="8714137" y="3031256"/>
              <a:ext cx="156483" cy="19217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45" name="Прямая со стрелкой 44"/>
            <xdr:cNvCxnSpPr/>
          </xdr:nvCxnSpPr>
          <xdr:spPr>
            <a:xfrm flipV="1">
              <a:off x="8564459" y="4072866"/>
              <a:ext cx="0" cy="690874"/>
            </a:xfrm>
            <a:prstGeom prst="straightConnector1">
              <a:avLst/>
            </a:prstGeom>
            <a:ln>
              <a:headEnd type="stealth" w="sm" len="lg"/>
              <a:tailEnd type="stealth" w="sm" len="lg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47" name="Прямая со стрелкой 46"/>
            <xdr:cNvCxnSpPr/>
          </xdr:nvCxnSpPr>
          <xdr:spPr>
            <a:xfrm flipV="1">
              <a:off x="8564459" y="2968831"/>
              <a:ext cx="0" cy="1090432"/>
            </a:xfrm>
            <a:prstGeom prst="straightConnector1">
              <a:avLst/>
            </a:prstGeom>
            <a:ln>
              <a:headEnd type="stealth" w="sm" len="lg"/>
              <a:tailEnd type="stealth" w="sm" len="lg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2" name="Прямая со стрелкой 51"/>
            <xdr:cNvCxnSpPr/>
          </xdr:nvCxnSpPr>
          <xdr:spPr>
            <a:xfrm flipV="1">
              <a:off x="8319530" y="2941616"/>
              <a:ext cx="0" cy="3014607"/>
            </a:xfrm>
            <a:prstGeom prst="straightConnector1">
              <a:avLst/>
            </a:prstGeom>
            <a:ln>
              <a:headEnd type="stealth" w="sm" len="lg"/>
              <a:tailEnd type="stealth" w="sm" len="lg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5" name="Прямая со стрелкой 54"/>
            <xdr:cNvCxnSpPr/>
          </xdr:nvCxnSpPr>
          <xdr:spPr>
            <a:xfrm flipV="1">
              <a:off x="8795781" y="3043670"/>
              <a:ext cx="0" cy="1001985"/>
            </a:xfrm>
            <a:prstGeom prst="straightConnector1">
              <a:avLst/>
            </a:prstGeom>
            <a:ln>
              <a:headEnd type="stealth" w="sm" len="lg"/>
              <a:tailEnd type="stealth" w="sm" len="lg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56" name="TextBox 55"/>
            <xdr:cNvSpPr txBox="1"/>
          </xdr:nvSpPr>
          <xdr:spPr>
            <a:xfrm rot="16200000">
              <a:off x="8443161" y="3403789"/>
              <a:ext cx="483181" cy="239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ru-RU" sz="1000" i="1"/>
                <a:t>802</a:t>
              </a:r>
            </a:p>
          </xdr:txBody>
        </xdr:sp>
        <xdr:sp macro="" textlink="">
          <xdr:nvSpPr>
            <xdr:cNvPr id="58" name="TextBox 57"/>
            <xdr:cNvSpPr txBox="1"/>
          </xdr:nvSpPr>
          <xdr:spPr>
            <a:xfrm rot="16200000">
              <a:off x="8213019" y="4254916"/>
              <a:ext cx="483181" cy="2551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000" i="1"/>
                <a:t>450</a:t>
              </a:r>
              <a:endParaRPr lang="ru-RU" sz="1000" i="1"/>
            </a:p>
          </xdr:txBody>
        </xdr:sp>
        <xdr:sp macro="" textlink="">
          <xdr:nvSpPr>
            <xdr:cNvPr id="59" name="TextBox 58"/>
            <xdr:cNvSpPr txBox="1"/>
          </xdr:nvSpPr>
          <xdr:spPr>
            <a:xfrm rot="16200000">
              <a:off x="8213019" y="3327775"/>
              <a:ext cx="483181" cy="2551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000" i="1"/>
                <a:t>838</a:t>
              </a:r>
              <a:endParaRPr lang="ru-RU" sz="1000" i="1"/>
            </a:p>
          </xdr:txBody>
        </xdr:sp>
        <xdr:sp macro="" textlink="">
          <xdr:nvSpPr>
            <xdr:cNvPr id="60" name="TextBox 59"/>
            <xdr:cNvSpPr txBox="1"/>
          </xdr:nvSpPr>
          <xdr:spPr>
            <a:xfrm rot="16200000">
              <a:off x="8218573" y="5219179"/>
              <a:ext cx="483181" cy="2662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ru-RU" sz="1000" i="1"/>
                <a:t>900</a:t>
              </a:r>
            </a:p>
          </xdr:txBody>
        </xdr:sp>
        <xdr:sp macro="" textlink="">
          <xdr:nvSpPr>
            <xdr:cNvPr id="61" name="TextBox 60"/>
            <xdr:cNvSpPr txBox="1"/>
          </xdr:nvSpPr>
          <xdr:spPr>
            <a:xfrm rot="16200000">
              <a:off x="7665263" y="4031039"/>
              <a:ext cx="1006489" cy="2612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000" i="1"/>
                <a:t>2175/</a:t>
              </a:r>
              <a:r>
                <a:rPr lang="ru-RU" sz="1000" i="1"/>
                <a:t>2178</a:t>
              </a:r>
            </a:p>
          </xdr:txBody>
        </xdr:sp>
        <xdr:cxnSp macro="">
          <xdr:nvCxnSpPr>
            <xdr:cNvPr id="65" name="Прямая со стрелкой 64"/>
            <xdr:cNvCxnSpPr/>
          </xdr:nvCxnSpPr>
          <xdr:spPr>
            <a:xfrm flipV="1">
              <a:off x="9043429" y="2635164"/>
              <a:ext cx="197676" cy="186709"/>
            </a:xfrm>
            <a:prstGeom prst="straightConnector1">
              <a:avLst/>
            </a:prstGeom>
            <a:ln>
              <a:headEnd type="stealth" w="sm" len="lg"/>
              <a:tailEnd type="stealth" w="sm" len="lg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7" name="TextBox 66"/>
            <xdr:cNvSpPr txBox="1"/>
          </xdr:nvSpPr>
          <xdr:spPr>
            <a:xfrm rot="19003492">
              <a:off x="8839945" y="2492334"/>
              <a:ext cx="483181" cy="2041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ru-RU" sz="1000" i="1"/>
                <a:t>420</a:t>
              </a:r>
            </a:p>
          </xdr:txBody>
        </xdr:sp>
        <xdr:sp macro="" textlink="">
          <xdr:nvSpPr>
            <xdr:cNvPr id="68" name="TextBox 67"/>
            <xdr:cNvSpPr txBox="1"/>
          </xdr:nvSpPr>
          <xdr:spPr>
            <a:xfrm rot="19003492">
              <a:off x="10511150" y="6041326"/>
              <a:ext cx="483181" cy="2041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900" i="1"/>
                <a:t>600</a:t>
              </a:r>
              <a:endParaRPr lang="ru-RU" sz="900" i="1"/>
            </a:p>
          </xdr:txBody>
        </xdr:sp>
        <xdr:sp macro="" textlink="">
          <xdr:nvSpPr>
            <xdr:cNvPr id="69" name="TextBox 68"/>
            <xdr:cNvSpPr txBox="1"/>
          </xdr:nvSpPr>
          <xdr:spPr>
            <a:xfrm rot="475773">
              <a:off x="9519395" y="6074413"/>
              <a:ext cx="532213" cy="205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ru-RU" sz="900" i="1"/>
                <a:t>1200</a:t>
              </a:r>
            </a:p>
          </xdr:txBody>
        </xdr:sp>
      </xdr:grpSp>
      <xdr:cxnSp macro="">
        <xdr:nvCxnSpPr>
          <xdr:cNvPr id="62" name="Прямая соединительная линия 61"/>
          <xdr:cNvCxnSpPr/>
        </xdr:nvCxnSpPr>
        <xdr:spPr>
          <a:xfrm flipV="1">
            <a:off x="9012009" y="6056539"/>
            <a:ext cx="0" cy="2286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8" name="Прямая соединительная линия 47"/>
          <xdr:cNvCxnSpPr/>
        </xdr:nvCxnSpPr>
        <xdr:spPr>
          <a:xfrm>
            <a:off x="8308521" y="2925535"/>
            <a:ext cx="625929" cy="7686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70</xdr:col>
      <xdr:colOff>436438</xdr:colOff>
      <xdr:row>75</xdr:row>
      <xdr:rowOff>454521</xdr:rowOff>
    </xdr:from>
    <xdr:to>
      <xdr:col>70</xdr:col>
      <xdr:colOff>1100809</xdr:colOff>
      <xdr:row>75</xdr:row>
      <xdr:rowOff>1009233</xdr:rowOff>
    </xdr:to>
    <xdr:grpSp>
      <xdr:nvGrpSpPr>
        <xdr:cNvPr id="79" name="Группа 78"/>
        <xdr:cNvGrpSpPr/>
      </xdr:nvGrpSpPr>
      <xdr:grpSpPr>
        <a:xfrm>
          <a:off x="12295063" y="14884896"/>
          <a:ext cx="664371" cy="2262"/>
          <a:chOff x="2860933" y="2924130"/>
          <a:chExt cx="659176" cy="554712"/>
        </a:xfrm>
      </xdr:grpSpPr>
      <xdr:pic>
        <xdr:nvPicPr>
          <xdr:cNvPr id="11" name="Рисунок 10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60933" y="3209880"/>
            <a:ext cx="659176" cy="268962"/>
          </a:xfrm>
          <a:prstGeom prst="rect">
            <a:avLst/>
          </a:prstGeom>
        </xdr:spPr>
      </xdr:pic>
      <xdr:pic>
        <xdr:nvPicPr>
          <xdr:cNvPr id="72" name="Рисунок 71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60933" y="2924130"/>
            <a:ext cx="659176" cy="268962"/>
          </a:xfrm>
          <a:prstGeom prst="rect">
            <a:avLst/>
          </a:prstGeom>
        </xdr:spPr>
      </xdr:pic>
    </xdr:grpSp>
    <xdr:clientData/>
  </xdr:twoCellAnchor>
  <xdr:twoCellAnchor>
    <xdr:from>
      <xdr:col>70</xdr:col>
      <xdr:colOff>436438</xdr:colOff>
      <xdr:row>74</xdr:row>
      <xdr:rowOff>756760</xdr:rowOff>
    </xdr:from>
    <xdr:to>
      <xdr:col>70</xdr:col>
      <xdr:colOff>1100809</xdr:colOff>
      <xdr:row>74</xdr:row>
      <xdr:rowOff>1025722</xdr:rowOff>
    </xdr:to>
    <xdr:pic>
      <xdr:nvPicPr>
        <xdr:cNvPr id="115" name="Рисунок 1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82863" y="37637560"/>
          <a:ext cx="664371" cy="268962"/>
        </a:xfrm>
        <a:prstGeom prst="rect">
          <a:avLst/>
        </a:prstGeom>
      </xdr:spPr>
    </xdr:pic>
    <xdr:clientData/>
  </xdr:twoCellAnchor>
  <xdr:twoCellAnchor>
    <xdr:from>
      <xdr:col>74</xdr:col>
      <xdr:colOff>728584</xdr:colOff>
      <xdr:row>81</xdr:row>
      <xdr:rowOff>102393</xdr:rowOff>
    </xdr:from>
    <xdr:to>
      <xdr:col>74</xdr:col>
      <xdr:colOff>1496116</xdr:colOff>
      <xdr:row>81</xdr:row>
      <xdr:rowOff>1063229</xdr:rowOff>
    </xdr:to>
    <xdr:grpSp>
      <xdr:nvGrpSpPr>
        <xdr:cNvPr id="7" name="Группа 6"/>
        <xdr:cNvGrpSpPr/>
      </xdr:nvGrpSpPr>
      <xdr:grpSpPr>
        <a:xfrm>
          <a:off x="18873709" y="20704968"/>
          <a:ext cx="767532" cy="960836"/>
          <a:chOff x="31705075" y="19595306"/>
          <a:chExt cx="767532" cy="960836"/>
        </a:xfrm>
      </xdr:grpSpPr>
      <xdr:pic>
        <xdr:nvPicPr>
          <xdr:cNvPr id="197" name="Рисунок 196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93790" y="19811257"/>
            <a:ext cx="666395" cy="337243"/>
          </a:xfrm>
          <a:prstGeom prst="rect">
            <a:avLst/>
          </a:prstGeom>
        </xdr:spPr>
      </xdr:pic>
      <xdr:grpSp>
        <xdr:nvGrpSpPr>
          <xdr:cNvPr id="198" name="Группа 197"/>
          <xdr:cNvGrpSpPr/>
        </xdr:nvGrpSpPr>
        <xdr:grpSpPr>
          <a:xfrm>
            <a:off x="31705075" y="19595306"/>
            <a:ext cx="767532" cy="960836"/>
            <a:chOff x="32052738" y="18103453"/>
            <a:chExt cx="767532" cy="960836"/>
          </a:xfrm>
        </xdr:grpSpPr>
        <xdr:grpSp>
          <xdr:nvGrpSpPr>
            <xdr:cNvPr id="199" name="Группа 198"/>
            <xdr:cNvGrpSpPr/>
          </xdr:nvGrpSpPr>
          <xdr:grpSpPr>
            <a:xfrm>
              <a:off x="32052738" y="18103453"/>
              <a:ext cx="767532" cy="960836"/>
              <a:chOff x="2788366" y="2791132"/>
              <a:chExt cx="767532" cy="1008422"/>
            </a:xfrm>
          </xdr:grpSpPr>
          <xdr:cxnSp macro="">
            <xdr:nvCxnSpPr>
              <xdr:cNvPr id="201" name="Прямая соединительная линия 200"/>
              <xdr:cNvCxnSpPr/>
            </xdr:nvCxnSpPr>
            <xdr:spPr>
              <a:xfrm>
                <a:off x="2881159" y="2791132"/>
                <a:ext cx="674739" cy="1008422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02" name="Прямая соединительная линия 201"/>
              <xdr:cNvCxnSpPr/>
            </xdr:nvCxnSpPr>
            <xdr:spPr>
              <a:xfrm flipH="1">
                <a:off x="2886075" y="2874399"/>
                <a:ext cx="660605" cy="834821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03" name="TextBox 202"/>
              <xdr:cNvSpPr txBox="1"/>
            </xdr:nvSpPr>
            <xdr:spPr>
              <a:xfrm>
                <a:off x="2791439" y="2834456"/>
                <a:ext cx="272319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ru-RU" sz="1050" b="1"/>
                  <a:t>П</a:t>
                </a:r>
              </a:p>
            </xdr:txBody>
          </xdr:sp>
          <xdr:sp macro="" textlink="">
            <xdr:nvSpPr>
              <xdr:cNvPr id="204" name="TextBox 203"/>
              <xdr:cNvSpPr txBox="1"/>
            </xdr:nvSpPr>
            <xdr:spPr>
              <a:xfrm>
                <a:off x="2788366" y="3436682"/>
                <a:ext cx="272319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ru-RU" sz="1050" b="1"/>
                  <a:t>П</a:t>
                </a:r>
              </a:p>
            </xdr:txBody>
          </xdr:sp>
        </xdr:grpSp>
        <xdr:pic>
          <xdr:nvPicPr>
            <xdr:cNvPr id="200" name="Рисунок 199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6025" t="20515" r="34209" b="69960"/>
            <a:stretch/>
          </xdr:blipFill>
          <xdr:spPr bwMode="auto">
            <a:xfrm>
              <a:off x="32405241" y="18174890"/>
              <a:ext cx="214312" cy="12382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76</xdr:col>
      <xdr:colOff>718580</xdr:colOff>
      <xdr:row>81</xdr:row>
      <xdr:rowOff>142873</xdr:rowOff>
    </xdr:from>
    <xdr:to>
      <xdr:col>76</xdr:col>
      <xdr:colOff>1494173</xdr:colOff>
      <xdr:row>81</xdr:row>
      <xdr:rowOff>1066800</xdr:rowOff>
    </xdr:to>
    <xdr:grpSp>
      <xdr:nvGrpSpPr>
        <xdr:cNvPr id="8" name="Группа 7"/>
        <xdr:cNvGrpSpPr/>
      </xdr:nvGrpSpPr>
      <xdr:grpSpPr>
        <a:xfrm>
          <a:off x="22006955" y="20745448"/>
          <a:ext cx="775593" cy="923927"/>
          <a:chOff x="34976332" y="19506008"/>
          <a:chExt cx="775593" cy="923927"/>
        </a:xfrm>
      </xdr:grpSpPr>
      <xdr:pic>
        <xdr:nvPicPr>
          <xdr:cNvPr id="205" name="Рисунок 204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4976332" y="19713625"/>
            <a:ext cx="666395" cy="337243"/>
          </a:xfrm>
          <a:prstGeom prst="rect">
            <a:avLst/>
          </a:prstGeom>
        </xdr:spPr>
      </xdr:pic>
      <xdr:grpSp>
        <xdr:nvGrpSpPr>
          <xdr:cNvPr id="206" name="Группа 205"/>
          <xdr:cNvGrpSpPr/>
        </xdr:nvGrpSpPr>
        <xdr:grpSpPr>
          <a:xfrm>
            <a:off x="34985876" y="19506008"/>
            <a:ext cx="766049" cy="923927"/>
            <a:chOff x="32857038" y="18192749"/>
            <a:chExt cx="766049" cy="923927"/>
          </a:xfrm>
        </xdr:grpSpPr>
        <xdr:grpSp>
          <xdr:nvGrpSpPr>
            <xdr:cNvPr id="207" name="Группа 206"/>
            <xdr:cNvGrpSpPr/>
          </xdr:nvGrpSpPr>
          <xdr:grpSpPr>
            <a:xfrm>
              <a:off x="32857038" y="18192749"/>
              <a:ext cx="766049" cy="923927"/>
              <a:chOff x="3577187" y="2897172"/>
              <a:chExt cx="763851" cy="989761"/>
            </a:xfrm>
          </xdr:grpSpPr>
          <xdr:cxnSp macro="">
            <xdr:nvCxnSpPr>
              <xdr:cNvPr id="209" name="Прямая соединительная линия 208"/>
              <xdr:cNvCxnSpPr/>
            </xdr:nvCxnSpPr>
            <xdr:spPr>
              <a:xfrm>
                <a:off x="3580974" y="2897172"/>
                <a:ext cx="657651" cy="989761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10" name="Прямая соединительная линия 209"/>
              <xdr:cNvCxnSpPr/>
            </xdr:nvCxnSpPr>
            <xdr:spPr>
              <a:xfrm flipH="1">
                <a:off x="3577187" y="2972707"/>
                <a:ext cx="658640" cy="838768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11" name="TextBox 210"/>
              <xdr:cNvSpPr txBox="1"/>
            </xdr:nvSpPr>
            <xdr:spPr>
              <a:xfrm>
                <a:off x="4065895" y="2995077"/>
                <a:ext cx="270861" cy="264333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ru-RU" sz="1050" b="1"/>
                  <a:t>П</a:t>
                </a:r>
              </a:p>
            </xdr:txBody>
          </xdr:sp>
          <xdr:sp macro="" textlink="">
            <xdr:nvSpPr>
              <xdr:cNvPr id="212" name="TextBox 211"/>
              <xdr:cNvSpPr txBox="1"/>
            </xdr:nvSpPr>
            <xdr:spPr>
              <a:xfrm>
                <a:off x="4070177" y="3580800"/>
                <a:ext cx="270861" cy="266664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ru-RU" sz="1050" b="1"/>
                  <a:t>П</a:t>
                </a:r>
              </a:p>
            </xdr:txBody>
          </xdr:sp>
        </xdr:grpSp>
        <xdr:pic>
          <xdr:nvPicPr>
            <xdr:cNvPr id="208" name="Рисунок 207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6025" t="20515" r="34209" b="69960"/>
            <a:stretch/>
          </xdr:blipFill>
          <xdr:spPr bwMode="auto">
            <a:xfrm>
              <a:off x="33113663" y="18264187"/>
              <a:ext cx="214312" cy="12382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70</xdr:col>
      <xdr:colOff>728585</xdr:colOff>
      <xdr:row>82</xdr:row>
      <xdr:rowOff>108347</xdr:rowOff>
    </xdr:from>
    <xdr:to>
      <xdr:col>70</xdr:col>
      <xdr:colOff>1496117</xdr:colOff>
      <xdr:row>82</xdr:row>
      <xdr:rowOff>1066801</xdr:rowOff>
    </xdr:to>
    <xdr:grpSp>
      <xdr:nvGrpSpPr>
        <xdr:cNvPr id="9" name="Группа 8"/>
        <xdr:cNvGrpSpPr/>
      </xdr:nvGrpSpPr>
      <xdr:grpSpPr>
        <a:xfrm>
          <a:off x="12587210" y="21853922"/>
          <a:ext cx="767532" cy="958454"/>
          <a:chOff x="30308472" y="21911072"/>
          <a:chExt cx="767532" cy="958454"/>
        </a:xfrm>
      </xdr:grpSpPr>
      <xdr:pic>
        <xdr:nvPicPr>
          <xdr:cNvPr id="215" name="Рисунок 214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401852" y="22057843"/>
            <a:ext cx="666750" cy="5500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216" name="Группа 215"/>
          <xdr:cNvGrpSpPr/>
        </xdr:nvGrpSpPr>
        <xdr:grpSpPr>
          <a:xfrm>
            <a:off x="30308472" y="21911072"/>
            <a:ext cx="767532" cy="958454"/>
            <a:chOff x="32052738" y="18103453"/>
            <a:chExt cx="767532" cy="960836"/>
          </a:xfrm>
        </xdr:grpSpPr>
        <xdr:grpSp>
          <xdr:nvGrpSpPr>
            <xdr:cNvPr id="217" name="Группа 216"/>
            <xdr:cNvGrpSpPr/>
          </xdr:nvGrpSpPr>
          <xdr:grpSpPr>
            <a:xfrm>
              <a:off x="32052738" y="18103453"/>
              <a:ext cx="767532" cy="960836"/>
              <a:chOff x="2788366" y="2791132"/>
              <a:chExt cx="767532" cy="1008422"/>
            </a:xfrm>
          </xdr:grpSpPr>
          <xdr:cxnSp macro="">
            <xdr:nvCxnSpPr>
              <xdr:cNvPr id="219" name="Прямая соединительная линия 218"/>
              <xdr:cNvCxnSpPr/>
            </xdr:nvCxnSpPr>
            <xdr:spPr>
              <a:xfrm>
                <a:off x="2881159" y="2791132"/>
                <a:ext cx="674739" cy="1008422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20" name="Прямая соединительная линия 219"/>
              <xdr:cNvCxnSpPr/>
            </xdr:nvCxnSpPr>
            <xdr:spPr>
              <a:xfrm flipH="1">
                <a:off x="2886075" y="2874399"/>
                <a:ext cx="660605" cy="834821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21" name="TextBox 220"/>
              <xdr:cNvSpPr txBox="1"/>
            </xdr:nvSpPr>
            <xdr:spPr>
              <a:xfrm>
                <a:off x="2791439" y="2834456"/>
                <a:ext cx="272319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ru-RU" sz="1050" b="1"/>
                  <a:t>П</a:t>
                </a:r>
              </a:p>
            </xdr:txBody>
          </xdr:sp>
          <xdr:sp macro="" textlink="">
            <xdr:nvSpPr>
              <xdr:cNvPr id="222" name="TextBox 221"/>
              <xdr:cNvSpPr txBox="1"/>
            </xdr:nvSpPr>
            <xdr:spPr>
              <a:xfrm>
                <a:off x="2788366" y="3436682"/>
                <a:ext cx="272319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ru-RU" sz="1050" b="1"/>
                  <a:t>П</a:t>
                </a:r>
              </a:p>
            </xdr:txBody>
          </xdr:sp>
        </xdr:grpSp>
        <xdr:pic>
          <xdr:nvPicPr>
            <xdr:cNvPr id="218" name="Рисунок 217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6025" t="20515" r="34209" b="72797"/>
            <a:stretch/>
          </xdr:blipFill>
          <xdr:spPr bwMode="auto">
            <a:xfrm>
              <a:off x="32386191" y="18948334"/>
              <a:ext cx="214312" cy="8694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72</xdr:col>
      <xdr:colOff>719679</xdr:colOff>
      <xdr:row>82</xdr:row>
      <xdr:rowOff>140493</xdr:rowOff>
    </xdr:from>
    <xdr:to>
      <xdr:col>72</xdr:col>
      <xdr:colOff>1497643</xdr:colOff>
      <xdr:row>82</xdr:row>
      <xdr:rowOff>1062038</xdr:rowOff>
    </xdr:to>
    <xdr:grpSp>
      <xdr:nvGrpSpPr>
        <xdr:cNvPr id="10" name="Группа 9"/>
        <xdr:cNvGrpSpPr/>
      </xdr:nvGrpSpPr>
      <xdr:grpSpPr>
        <a:xfrm>
          <a:off x="15721554" y="21886068"/>
          <a:ext cx="777964" cy="921545"/>
          <a:chOff x="35137076" y="20047743"/>
          <a:chExt cx="777964" cy="921545"/>
        </a:xfrm>
      </xdr:grpSpPr>
      <xdr:pic>
        <xdr:nvPicPr>
          <xdr:cNvPr id="223" name="Рисунок 222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137076" y="20192674"/>
            <a:ext cx="666209" cy="5500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224" name="Группа 223"/>
          <xdr:cNvGrpSpPr/>
        </xdr:nvGrpSpPr>
        <xdr:grpSpPr>
          <a:xfrm>
            <a:off x="35148991" y="20047743"/>
            <a:ext cx="766049" cy="921545"/>
            <a:chOff x="32857038" y="18192749"/>
            <a:chExt cx="766049" cy="923927"/>
          </a:xfrm>
        </xdr:grpSpPr>
        <xdr:grpSp>
          <xdr:nvGrpSpPr>
            <xdr:cNvPr id="225" name="Группа 224"/>
            <xdr:cNvGrpSpPr/>
          </xdr:nvGrpSpPr>
          <xdr:grpSpPr>
            <a:xfrm>
              <a:off x="32857038" y="18192749"/>
              <a:ext cx="766049" cy="923927"/>
              <a:chOff x="3577187" y="2897172"/>
              <a:chExt cx="763851" cy="989761"/>
            </a:xfrm>
          </xdr:grpSpPr>
          <xdr:cxnSp macro="">
            <xdr:nvCxnSpPr>
              <xdr:cNvPr id="227" name="Прямая соединительная линия 226"/>
              <xdr:cNvCxnSpPr/>
            </xdr:nvCxnSpPr>
            <xdr:spPr>
              <a:xfrm>
                <a:off x="3580974" y="2897172"/>
                <a:ext cx="657651" cy="989761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28" name="Прямая соединительная линия 227"/>
              <xdr:cNvCxnSpPr/>
            </xdr:nvCxnSpPr>
            <xdr:spPr>
              <a:xfrm flipH="1">
                <a:off x="3577187" y="2972707"/>
                <a:ext cx="658640" cy="838768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29" name="TextBox 228"/>
              <xdr:cNvSpPr txBox="1"/>
            </xdr:nvSpPr>
            <xdr:spPr>
              <a:xfrm>
                <a:off x="4065895" y="2995077"/>
                <a:ext cx="270861" cy="264333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ru-RU" sz="1050" b="1"/>
                  <a:t>П</a:t>
                </a:r>
              </a:p>
            </xdr:txBody>
          </xdr:sp>
          <xdr:sp macro="" textlink="">
            <xdr:nvSpPr>
              <xdr:cNvPr id="230" name="TextBox 229"/>
              <xdr:cNvSpPr txBox="1"/>
            </xdr:nvSpPr>
            <xdr:spPr>
              <a:xfrm>
                <a:off x="4070177" y="3580800"/>
                <a:ext cx="270861" cy="266664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ru-RU" sz="1050" b="1"/>
                  <a:t>П</a:t>
                </a:r>
              </a:p>
            </xdr:txBody>
          </xdr:sp>
        </xdr:grpSp>
        <xdr:pic>
          <xdr:nvPicPr>
            <xdr:cNvPr id="226" name="Рисунок 225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6025" t="20515" r="34209" b="73004"/>
            <a:stretch/>
          </xdr:blipFill>
          <xdr:spPr bwMode="auto">
            <a:xfrm>
              <a:off x="33113663" y="19028157"/>
              <a:ext cx="214312" cy="842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74</xdr:col>
      <xdr:colOff>728584</xdr:colOff>
      <xdr:row>80</xdr:row>
      <xdr:rowOff>51849</xdr:rowOff>
    </xdr:from>
    <xdr:to>
      <xdr:col>74</xdr:col>
      <xdr:colOff>1496116</xdr:colOff>
      <xdr:row>80</xdr:row>
      <xdr:rowOff>1066801</xdr:rowOff>
    </xdr:to>
    <xdr:grpSp>
      <xdr:nvGrpSpPr>
        <xdr:cNvPr id="16" name="Группа 15"/>
        <xdr:cNvGrpSpPr/>
      </xdr:nvGrpSpPr>
      <xdr:grpSpPr>
        <a:xfrm>
          <a:off x="18873709" y="19511424"/>
          <a:ext cx="767532" cy="1014952"/>
          <a:chOff x="32108697" y="18015999"/>
          <a:chExt cx="767532" cy="1014952"/>
        </a:xfrm>
      </xdr:grpSpPr>
      <xdr:grpSp>
        <xdr:nvGrpSpPr>
          <xdr:cNvPr id="89" name="Группа 88"/>
          <xdr:cNvGrpSpPr/>
        </xdr:nvGrpSpPr>
        <xdr:grpSpPr>
          <a:xfrm>
            <a:off x="32108697" y="18072497"/>
            <a:ext cx="767532" cy="958454"/>
            <a:chOff x="2788366" y="2791132"/>
            <a:chExt cx="767532" cy="1008422"/>
          </a:xfrm>
        </xdr:grpSpPr>
        <xdr:cxnSp macro="">
          <xdr:nvCxnSpPr>
            <xdr:cNvPr id="90" name="Прямая соединительная линия 89"/>
            <xdr:cNvCxnSpPr/>
          </xdr:nvCxnSpPr>
          <xdr:spPr>
            <a:xfrm>
              <a:off x="2881159" y="2791132"/>
              <a:ext cx="674739" cy="1008422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91" name="Прямая соединительная линия 90"/>
            <xdr:cNvCxnSpPr/>
          </xdr:nvCxnSpPr>
          <xdr:spPr>
            <a:xfrm flipH="1">
              <a:off x="2886075" y="2874399"/>
              <a:ext cx="660605" cy="834821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93" name="TextBox 92"/>
            <xdr:cNvSpPr txBox="1"/>
          </xdr:nvSpPr>
          <xdr:spPr>
            <a:xfrm>
              <a:off x="2791439" y="2834456"/>
              <a:ext cx="272319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050" b="1"/>
                <a:t>П</a:t>
              </a:r>
            </a:p>
          </xdr:txBody>
        </xdr:sp>
        <xdr:sp macro="" textlink="">
          <xdr:nvSpPr>
            <xdr:cNvPr id="94" name="TextBox 93"/>
            <xdr:cNvSpPr txBox="1"/>
          </xdr:nvSpPr>
          <xdr:spPr>
            <a:xfrm>
              <a:off x="2788366" y="3436682"/>
              <a:ext cx="272319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050" b="1"/>
                <a:t>П</a:t>
              </a:r>
            </a:p>
          </xdr:txBody>
        </xdr:sp>
      </xdr:grpSp>
      <xdr:pic>
        <xdr:nvPicPr>
          <xdr:cNvPr id="12" name="Рисунок 11"/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54752" t="-1" r="-282329" b="-7717"/>
          <a:stretch/>
        </xdr:blipFill>
        <xdr:spPr>
          <a:xfrm rot="16567718">
            <a:off x="32421156" y="18061215"/>
            <a:ext cx="295776" cy="205343"/>
          </a:xfrm>
          <a:prstGeom prst="rect">
            <a:avLst/>
          </a:prstGeom>
        </xdr:spPr>
      </xdr:pic>
    </xdr:grpSp>
    <xdr:clientData/>
  </xdr:twoCellAnchor>
  <xdr:twoCellAnchor>
    <xdr:from>
      <xdr:col>76</xdr:col>
      <xdr:colOff>728124</xdr:colOff>
      <xdr:row>80</xdr:row>
      <xdr:rowOff>61875</xdr:rowOff>
    </xdr:from>
    <xdr:to>
      <xdr:col>76</xdr:col>
      <xdr:colOff>1494173</xdr:colOff>
      <xdr:row>80</xdr:row>
      <xdr:rowOff>1062038</xdr:rowOff>
    </xdr:to>
    <xdr:grpSp>
      <xdr:nvGrpSpPr>
        <xdr:cNvPr id="18" name="Группа 17"/>
        <xdr:cNvGrpSpPr/>
      </xdr:nvGrpSpPr>
      <xdr:grpSpPr>
        <a:xfrm>
          <a:off x="22016499" y="19521450"/>
          <a:ext cx="766049" cy="1000163"/>
          <a:chOff x="32912997" y="18083175"/>
          <a:chExt cx="766049" cy="1000163"/>
        </a:xfrm>
      </xdr:grpSpPr>
      <xdr:grpSp>
        <xdr:nvGrpSpPr>
          <xdr:cNvPr id="103" name="Группа 102"/>
          <xdr:cNvGrpSpPr/>
        </xdr:nvGrpSpPr>
        <xdr:grpSpPr>
          <a:xfrm>
            <a:off x="32912997" y="18161793"/>
            <a:ext cx="766049" cy="921545"/>
            <a:chOff x="3577187" y="2897172"/>
            <a:chExt cx="763851" cy="989761"/>
          </a:xfrm>
        </xdr:grpSpPr>
        <xdr:cxnSp macro="">
          <xdr:nvCxnSpPr>
            <xdr:cNvPr id="104" name="Прямая соединительная линия 103"/>
            <xdr:cNvCxnSpPr/>
          </xdr:nvCxnSpPr>
          <xdr:spPr>
            <a:xfrm>
              <a:off x="3580974" y="2897172"/>
              <a:ext cx="657651" cy="989761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05" name="Прямая соединительная линия 104"/>
            <xdr:cNvCxnSpPr/>
          </xdr:nvCxnSpPr>
          <xdr:spPr>
            <a:xfrm flipH="1">
              <a:off x="3577187" y="2972707"/>
              <a:ext cx="658640" cy="838768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07" name="TextBox 106"/>
            <xdr:cNvSpPr txBox="1"/>
          </xdr:nvSpPr>
          <xdr:spPr>
            <a:xfrm>
              <a:off x="4065895" y="2995077"/>
              <a:ext cx="270861" cy="2643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ru-RU" sz="1050" b="1"/>
                <a:t>П</a:t>
              </a:r>
            </a:p>
          </xdr:txBody>
        </xdr:sp>
        <xdr:sp macro="" textlink="">
          <xdr:nvSpPr>
            <xdr:cNvPr id="108" name="TextBox 107"/>
            <xdr:cNvSpPr txBox="1"/>
          </xdr:nvSpPr>
          <xdr:spPr>
            <a:xfrm>
              <a:off x="4070177" y="3580800"/>
              <a:ext cx="270861" cy="2666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ru-RU" sz="1050" b="1"/>
                <a:t>П</a:t>
              </a:r>
            </a:p>
          </xdr:txBody>
        </xdr:sp>
      </xdr:grpSp>
      <xdr:pic>
        <xdr:nvPicPr>
          <xdr:cNvPr id="195" name="Рисунок 194"/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54752" t="-1" r="-282329" b="-7717"/>
          <a:stretch/>
        </xdr:blipFill>
        <xdr:spPr>
          <a:xfrm rot="16567718">
            <a:off x="33122746" y="18128141"/>
            <a:ext cx="295275" cy="205343"/>
          </a:xfrm>
          <a:prstGeom prst="rect">
            <a:avLst/>
          </a:prstGeom>
        </xdr:spPr>
      </xdr:pic>
    </xdr:grpSp>
    <xdr:clientData/>
  </xdr:twoCellAnchor>
  <xdr:twoCellAnchor>
    <xdr:from>
      <xdr:col>76</xdr:col>
      <xdr:colOff>712472</xdr:colOff>
      <xdr:row>82</xdr:row>
      <xdr:rowOff>90450</xdr:rowOff>
    </xdr:from>
    <xdr:to>
      <xdr:col>76</xdr:col>
      <xdr:colOff>1494173</xdr:colOff>
      <xdr:row>82</xdr:row>
      <xdr:rowOff>1062038</xdr:rowOff>
    </xdr:to>
    <xdr:grpSp>
      <xdr:nvGrpSpPr>
        <xdr:cNvPr id="20" name="Группа 19"/>
        <xdr:cNvGrpSpPr/>
      </xdr:nvGrpSpPr>
      <xdr:grpSpPr>
        <a:xfrm>
          <a:off x="22000847" y="21836025"/>
          <a:ext cx="781701" cy="971588"/>
          <a:chOff x="38450420" y="16797300"/>
          <a:chExt cx="781701" cy="971588"/>
        </a:xfrm>
      </xdr:grpSpPr>
      <xdr:grpSp>
        <xdr:nvGrpSpPr>
          <xdr:cNvPr id="231" name="Группа 230"/>
          <xdr:cNvGrpSpPr/>
        </xdr:nvGrpSpPr>
        <xdr:grpSpPr>
          <a:xfrm>
            <a:off x="38450420" y="16908846"/>
            <a:ext cx="666550" cy="606928"/>
            <a:chOff x="2840649" y="4452108"/>
            <a:chExt cx="671546" cy="605835"/>
          </a:xfrm>
        </xdr:grpSpPr>
        <xdr:pic>
          <xdr:nvPicPr>
            <xdr:cNvPr id="232" name="Рисунок 231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840649" y="4721307"/>
              <a:ext cx="671390" cy="336636"/>
            </a:xfrm>
            <a:prstGeom prst="rect">
              <a:avLst/>
            </a:prstGeom>
          </xdr:spPr>
        </xdr:pic>
        <xdr:pic>
          <xdr:nvPicPr>
            <xdr:cNvPr id="233" name="Рисунок 232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840805" y="4452108"/>
              <a:ext cx="671390" cy="336636"/>
            </a:xfrm>
            <a:prstGeom prst="rect">
              <a:avLst/>
            </a:prstGeom>
          </xdr:spPr>
        </xdr:pic>
      </xdr:grpSp>
      <xdr:grpSp>
        <xdr:nvGrpSpPr>
          <xdr:cNvPr id="234" name="Группа 233"/>
          <xdr:cNvGrpSpPr/>
        </xdr:nvGrpSpPr>
        <xdr:grpSpPr>
          <a:xfrm>
            <a:off x="38466072" y="16797300"/>
            <a:ext cx="766049" cy="971588"/>
            <a:chOff x="32912997" y="18111750"/>
            <a:chExt cx="766049" cy="971588"/>
          </a:xfrm>
        </xdr:grpSpPr>
        <xdr:grpSp>
          <xdr:nvGrpSpPr>
            <xdr:cNvPr id="235" name="Группа 234"/>
            <xdr:cNvGrpSpPr/>
          </xdr:nvGrpSpPr>
          <xdr:grpSpPr>
            <a:xfrm>
              <a:off x="32912997" y="18161793"/>
              <a:ext cx="766049" cy="921545"/>
              <a:chOff x="3577187" y="2897172"/>
              <a:chExt cx="763851" cy="989761"/>
            </a:xfrm>
          </xdr:grpSpPr>
          <xdr:cxnSp macro="">
            <xdr:nvCxnSpPr>
              <xdr:cNvPr id="237" name="Прямая соединительная линия 236"/>
              <xdr:cNvCxnSpPr/>
            </xdr:nvCxnSpPr>
            <xdr:spPr>
              <a:xfrm>
                <a:off x="3580974" y="2897172"/>
                <a:ext cx="657651" cy="989761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38" name="Прямая соединительная линия 237"/>
              <xdr:cNvCxnSpPr/>
            </xdr:nvCxnSpPr>
            <xdr:spPr>
              <a:xfrm flipH="1">
                <a:off x="3577187" y="2972707"/>
                <a:ext cx="658640" cy="838768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39" name="TextBox 238"/>
              <xdr:cNvSpPr txBox="1"/>
            </xdr:nvSpPr>
            <xdr:spPr>
              <a:xfrm>
                <a:off x="4065895" y="2995077"/>
                <a:ext cx="270861" cy="264333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ru-RU" sz="1050" b="1"/>
                  <a:t>П</a:t>
                </a:r>
              </a:p>
            </xdr:txBody>
          </xdr:sp>
          <xdr:sp macro="" textlink="">
            <xdr:nvSpPr>
              <xdr:cNvPr id="240" name="TextBox 239"/>
              <xdr:cNvSpPr txBox="1"/>
            </xdr:nvSpPr>
            <xdr:spPr>
              <a:xfrm>
                <a:off x="4070177" y="3580800"/>
                <a:ext cx="270861" cy="266664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ru-RU" sz="1050" b="1"/>
                  <a:t>П</a:t>
                </a:r>
              </a:p>
            </xdr:txBody>
          </xdr:sp>
        </xdr:grpSp>
        <xdr:pic>
          <xdr:nvPicPr>
            <xdr:cNvPr id="236" name="Рисунок 235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154752" t="-1" r="-282329" b="-7717"/>
            <a:stretch/>
          </xdr:blipFill>
          <xdr:spPr>
            <a:xfrm rot="16567718">
              <a:off x="33122746" y="18156716"/>
              <a:ext cx="295275" cy="205343"/>
            </a:xfrm>
            <a:prstGeom prst="rect">
              <a:avLst/>
            </a:prstGeom>
          </xdr:spPr>
        </xdr:pic>
      </xdr:grpSp>
    </xdr:grpSp>
    <xdr:clientData/>
  </xdr:twoCellAnchor>
  <xdr:twoCellAnchor>
    <xdr:from>
      <xdr:col>74</xdr:col>
      <xdr:colOff>728584</xdr:colOff>
      <xdr:row>82</xdr:row>
      <xdr:rowOff>51849</xdr:rowOff>
    </xdr:from>
    <xdr:to>
      <xdr:col>74</xdr:col>
      <xdr:colOff>1496116</xdr:colOff>
      <xdr:row>82</xdr:row>
      <xdr:rowOff>1066801</xdr:rowOff>
    </xdr:to>
    <xdr:grpSp>
      <xdr:nvGrpSpPr>
        <xdr:cNvPr id="22" name="Группа 21"/>
        <xdr:cNvGrpSpPr/>
      </xdr:nvGrpSpPr>
      <xdr:grpSpPr>
        <a:xfrm>
          <a:off x="18873709" y="21797424"/>
          <a:ext cx="767532" cy="1014952"/>
          <a:chOff x="36518772" y="21864099"/>
          <a:chExt cx="767532" cy="1014952"/>
        </a:xfrm>
      </xdr:grpSpPr>
      <xdr:grpSp>
        <xdr:nvGrpSpPr>
          <xdr:cNvPr id="241" name="Группа 240"/>
          <xdr:cNvGrpSpPr/>
        </xdr:nvGrpSpPr>
        <xdr:grpSpPr>
          <a:xfrm>
            <a:off x="36602570" y="21976146"/>
            <a:ext cx="666550" cy="606928"/>
            <a:chOff x="2840649" y="4452108"/>
            <a:chExt cx="671546" cy="605835"/>
          </a:xfrm>
        </xdr:grpSpPr>
        <xdr:pic>
          <xdr:nvPicPr>
            <xdr:cNvPr id="242" name="Рисунок 241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840649" y="4721307"/>
              <a:ext cx="671390" cy="336636"/>
            </a:xfrm>
            <a:prstGeom prst="rect">
              <a:avLst/>
            </a:prstGeom>
          </xdr:spPr>
        </xdr:pic>
        <xdr:pic>
          <xdr:nvPicPr>
            <xdr:cNvPr id="243" name="Рисунок 242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840805" y="4452108"/>
              <a:ext cx="671390" cy="336636"/>
            </a:xfrm>
            <a:prstGeom prst="rect">
              <a:avLst/>
            </a:prstGeom>
          </xdr:spPr>
        </xdr:pic>
      </xdr:grpSp>
      <xdr:grpSp>
        <xdr:nvGrpSpPr>
          <xdr:cNvPr id="244" name="Группа 243"/>
          <xdr:cNvGrpSpPr/>
        </xdr:nvGrpSpPr>
        <xdr:grpSpPr>
          <a:xfrm>
            <a:off x="36518772" y="21864099"/>
            <a:ext cx="767532" cy="1014952"/>
            <a:chOff x="32108697" y="18015999"/>
            <a:chExt cx="767532" cy="1014952"/>
          </a:xfrm>
        </xdr:grpSpPr>
        <xdr:grpSp>
          <xdr:nvGrpSpPr>
            <xdr:cNvPr id="245" name="Группа 244"/>
            <xdr:cNvGrpSpPr/>
          </xdr:nvGrpSpPr>
          <xdr:grpSpPr>
            <a:xfrm>
              <a:off x="32108697" y="18072497"/>
              <a:ext cx="767532" cy="958454"/>
              <a:chOff x="2788366" y="2791132"/>
              <a:chExt cx="767532" cy="1008422"/>
            </a:xfrm>
          </xdr:grpSpPr>
          <xdr:cxnSp macro="">
            <xdr:nvCxnSpPr>
              <xdr:cNvPr id="247" name="Прямая соединительная линия 246"/>
              <xdr:cNvCxnSpPr/>
            </xdr:nvCxnSpPr>
            <xdr:spPr>
              <a:xfrm>
                <a:off x="2881159" y="2791132"/>
                <a:ext cx="674739" cy="1008422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48" name="Прямая соединительная линия 247"/>
              <xdr:cNvCxnSpPr/>
            </xdr:nvCxnSpPr>
            <xdr:spPr>
              <a:xfrm flipH="1">
                <a:off x="2886075" y="2874399"/>
                <a:ext cx="660605" cy="834821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49" name="TextBox 248"/>
              <xdr:cNvSpPr txBox="1"/>
            </xdr:nvSpPr>
            <xdr:spPr>
              <a:xfrm>
                <a:off x="2791439" y="2834456"/>
                <a:ext cx="272319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ru-RU" sz="1050" b="1"/>
                  <a:t>П</a:t>
                </a:r>
              </a:p>
            </xdr:txBody>
          </xdr:sp>
          <xdr:sp macro="" textlink="">
            <xdr:nvSpPr>
              <xdr:cNvPr id="250" name="TextBox 249"/>
              <xdr:cNvSpPr txBox="1"/>
            </xdr:nvSpPr>
            <xdr:spPr>
              <a:xfrm>
                <a:off x="2788366" y="3436682"/>
                <a:ext cx="272319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ru-RU" sz="1050" b="1"/>
                  <a:t>П</a:t>
                </a:r>
              </a:p>
            </xdr:txBody>
          </xdr:sp>
        </xdr:grpSp>
        <xdr:pic>
          <xdr:nvPicPr>
            <xdr:cNvPr id="246" name="Рисунок 245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154752" t="-1" r="-282329" b="-7717"/>
            <a:stretch/>
          </xdr:blipFill>
          <xdr:spPr>
            <a:xfrm rot="16567718">
              <a:off x="32421156" y="18061215"/>
              <a:ext cx="295776" cy="205343"/>
            </a:xfrm>
            <a:prstGeom prst="rect">
              <a:avLst/>
            </a:prstGeom>
          </xdr:spPr>
        </xdr:pic>
      </xdr:grpSp>
    </xdr:grpSp>
    <xdr:clientData/>
  </xdr:twoCellAnchor>
  <xdr:twoCellAnchor editAs="oneCell">
    <xdr:from>
      <xdr:col>76</xdr:col>
      <xdr:colOff>703598</xdr:colOff>
      <xdr:row>84</xdr:row>
      <xdr:rowOff>1102520</xdr:rowOff>
    </xdr:from>
    <xdr:to>
      <xdr:col>76</xdr:col>
      <xdr:colOff>1417973</xdr:colOff>
      <xdr:row>86</xdr:row>
      <xdr:rowOff>28576</xdr:rowOff>
    </xdr:to>
    <xdr:pic>
      <xdr:nvPicPr>
        <xdr:cNvPr id="252" name="Рисунок 25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06798" y="25200770"/>
          <a:ext cx="714375" cy="1212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74</xdr:col>
      <xdr:colOff>796204</xdr:colOff>
      <xdr:row>84</xdr:row>
      <xdr:rowOff>1073945</xdr:rowOff>
    </xdr:from>
    <xdr:to>
      <xdr:col>74</xdr:col>
      <xdr:colOff>1496116</xdr:colOff>
      <xdr:row>86</xdr:row>
      <xdr:rowOff>1</xdr:rowOff>
    </xdr:to>
    <xdr:pic>
      <xdr:nvPicPr>
        <xdr:cNvPr id="253" name="Рисунок 25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4054" y="25172195"/>
          <a:ext cx="699912" cy="1212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74</xdr:col>
      <xdr:colOff>730655</xdr:colOff>
      <xdr:row>83</xdr:row>
      <xdr:rowOff>47625</xdr:rowOff>
    </xdr:from>
    <xdr:to>
      <xdr:col>74</xdr:col>
      <xdr:colOff>1496116</xdr:colOff>
      <xdr:row>83</xdr:row>
      <xdr:rowOff>1055625</xdr:rowOff>
    </xdr:to>
    <xdr:grpSp>
      <xdr:nvGrpSpPr>
        <xdr:cNvPr id="258" name="Группа 257"/>
        <xdr:cNvGrpSpPr/>
      </xdr:nvGrpSpPr>
      <xdr:grpSpPr>
        <a:xfrm>
          <a:off x="18875780" y="22936200"/>
          <a:ext cx="765461" cy="1008000"/>
          <a:chOff x="32117290" y="18037177"/>
          <a:chExt cx="765461" cy="950067"/>
        </a:xfrm>
      </xdr:grpSpPr>
      <xdr:pic>
        <xdr:nvPicPr>
          <xdr:cNvPr id="259" name="Рисунок 258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162751" y="18037177"/>
            <a:ext cx="720000" cy="340220"/>
          </a:xfrm>
          <a:prstGeom prst="rect">
            <a:avLst/>
          </a:prstGeom>
        </xdr:spPr>
      </xdr:pic>
      <xdr:grpSp>
        <xdr:nvGrpSpPr>
          <xdr:cNvPr id="260" name="Группа 259"/>
          <xdr:cNvGrpSpPr/>
        </xdr:nvGrpSpPr>
        <xdr:grpSpPr>
          <a:xfrm>
            <a:off x="32117290" y="18265169"/>
            <a:ext cx="758000" cy="722075"/>
            <a:chOff x="32117290" y="18265169"/>
            <a:chExt cx="758000" cy="722075"/>
          </a:xfrm>
        </xdr:grpSpPr>
        <xdr:grpSp>
          <xdr:nvGrpSpPr>
            <xdr:cNvPr id="261" name="Группа 260"/>
            <xdr:cNvGrpSpPr/>
          </xdr:nvGrpSpPr>
          <xdr:grpSpPr>
            <a:xfrm>
              <a:off x="32117290" y="18297526"/>
              <a:ext cx="758000" cy="689718"/>
              <a:chOff x="2730142" y="4602889"/>
              <a:chExt cx="755739" cy="777449"/>
            </a:xfrm>
          </xdr:grpSpPr>
          <xdr:cxnSp macro="">
            <xdr:nvCxnSpPr>
              <xdr:cNvPr id="263" name="Прямая соединительная линия 262"/>
              <xdr:cNvCxnSpPr/>
            </xdr:nvCxnSpPr>
            <xdr:spPr>
              <a:xfrm>
                <a:off x="2818885" y="4602889"/>
                <a:ext cx="656453" cy="777449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64" name="Прямая соединительная линия 263"/>
              <xdr:cNvCxnSpPr/>
            </xdr:nvCxnSpPr>
            <xdr:spPr>
              <a:xfrm flipH="1">
                <a:off x="2808588" y="4681359"/>
                <a:ext cx="677293" cy="614026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65" name="TextBox 264"/>
              <xdr:cNvSpPr txBox="1"/>
            </xdr:nvSpPr>
            <xdr:spPr>
              <a:xfrm>
                <a:off x="2734390" y="4619015"/>
                <a:ext cx="264749" cy="26631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ru-RU" sz="1050" b="1"/>
                  <a:t>П</a:t>
                </a:r>
              </a:p>
            </xdr:txBody>
          </xdr:sp>
          <xdr:sp macro="" textlink="">
            <xdr:nvSpPr>
              <xdr:cNvPr id="266" name="TextBox 265"/>
              <xdr:cNvSpPr txBox="1"/>
            </xdr:nvSpPr>
            <xdr:spPr>
              <a:xfrm>
                <a:off x="2730142" y="5019181"/>
                <a:ext cx="264749" cy="26631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ru-RU" sz="1050" b="1"/>
                  <a:t>П</a:t>
                </a:r>
              </a:p>
            </xdr:txBody>
          </xdr:sp>
        </xdr:grpSp>
        <xdr:pic>
          <xdr:nvPicPr>
            <xdr:cNvPr id="262" name="Рисунок 261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" r="-188393"/>
            <a:stretch/>
          </xdr:blipFill>
          <xdr:spPr>
            <a:xfrm rot="16521672">
              <a:off x="32443684" y="18249480"/>
              <a:ext cx="156676" cy="188054"/>
            </a:xfrm>
            <a:prstGeom prst="rect">
              <a:avLst/>
            </a:prstGeom>
          </xdr:spPr>
        </xdr:pic>
      </xdr:grpSp>
    </xdr:grpSp>
    <xdr:clientData/>
  </xdr:twoCellAnchor>
  <xdr:twoCellAnchor>
    <xdr:from>
      <xdr:col>76</xdr:col>
      <xdr:colOff>711201</xdr:colOff>
      <xdr:row>83</xdr:row>
      <xdr:rowOff>82552</xdr:rowOff>
    </xdr:from>
    <xdr:to>
      <xdr:col>76</xdr:col>
      <xdr:colOff>1494173</xdr:colOff>
      <xdr:row>83</xdr:row>
      <xdr:rowOff>1090552</xdr:rowOff>
    </xdr:to>
    <xdr:grpSp>
      <xdr:nvGrpSpPr>
        <xdr:cNvPr id="267" name="Группа 266"/>
        <xdr:cNvGrpSpPr/>
      </xdr:nvGrpSpPr>
      <xdr:grpSpPr>
        <a:xfrm>
          <a:off x="21999576" y="22971127"/>
          <a:ext cx="782972" cy="1008000"/>
          <a:chOff x="32867601" y="18122902"/>
          <a:chExt cx="782972" cy="999262"/>
        </a:xfrm>
      </xdr:grpSpPr>
      <xdr:grpSp>
        <xdr:nvGrpSpPr>
          <xdr:cNvPr id="268" name="Группа 267"/>
          <xdr:cNvGrpSpPr/>
        </xdr:nvGrpSpPr>
        <xdr:grpSpPr>
          <a:xfrm>
            <a:off x="32876528" y="18360419"/>
            <a:ext cx="774045" cy="761745"/>
            <a:chOff x="32876528" y="18360419"/>
            <a:chExt cx="774045" cy="761745"/>
          </a:xfrm>
        </xdr:grpSpPr>
        <xdr:grpSp>
          <xdr:nvGrpSpPr>
            <xdr:cNvPr id="270" name="Группа 269"/>
            <xdr:cNvGrpSpPr/>
          </xdr:nvGrpSpPr>
          <xdr:grpSpPr>
            <a:xfrm>
              <a:off x="32876528" y="18361987"/>
              <a:ext cx="774045" cy="760177"/>
              <a:chOff x="3491998" y="4690421"/>
              <a:chExt cx="772349" cy="777444"/>
            </a:xfrm>
          </xdr:grpSpPr>
          <xdr:cxnSp macro="">
            <xdr:nvCxnSpPr>
              <xdr:cNvPr id="272" name="Прямая соединительная линия 271"/>
              <xdr:cNvCxnSpPr/>
            </xdr:nvCxnSpPr>
            <xdr:spPr>
              <a:xfrm>
                <a:off x="3502295" y="4690421"/>
                <a:ext cx="673259" cy="777444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73" name="Прямая соединительная линия 272"/>
              <xdr:cNvCxnSpPr/>
            </xdr:nvCxnSpPr>
            <xdr:spPr>
              <a:xfrm flipH="1">
                <a:off x="3491998" y="4768891"/>
                <a:ext cx="677293" cy="614026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74" name="TextBox 273"/>
              <xdr:cNvSpPr txBox="1"/>
            </xdr:nvSpPr>
            <xdr:spPr>
              <a:xfrm>
                <a:off x="3999598" y="4750311"/>
                <a:ext cx="264749" cy="26631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ru-RU" sz="1050" b="1"/>
                  <a:t>П</a:t>
                </a:r>
              </a:p>
            </xdr:txBody>
          </xdr:sp>
          <xdr:sp macro="" textlink="">
            <xdr:nvSpPr>
              <xdr:cNvPr id="275" name="TextBox 274"/>
              <xdr:cNvSpPr txBox="1"/>
            </xdr:nvSpPr>
            <xdr:spPr>
              <a:xfrm>
                <a:off x="3997923" y="5196814"/>
                <a:ext cx="264749" cy="26631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ru-RU" sz="1050" b="1"/>
                  <a:t>П</a:t>
                </a:r>
              </a:p>
            </xdr:txBody>
          </xdr:sp>
        </xdr:grpSp>
        <xdr:pic>
          <xdr:nvPicPr>
            <xdr:cNvPr id="271" name="Рисунок 270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" r="-188393"/>
            <a:stretch/>
          </xdr:blipFill>
          <xdr:spPr>
            <a:xfrm rot="16521672">
              <a:off x="33148534" y="18344730"/>
              <a:ext cx="156676" cy="188054"/>
            </a:xfrm>
            <a:prstGeom prst="rect">
              <a:avLst/>
            </a:prstGeom>
          </xdr:spPr>
        </xdr:pic>
      </xdr:grpSp>
      <xdr:pic>
        <xdr:nvPicPr>
          <xdr:cNvPr id="269" name="Рисунок 268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867601" y="18122902"/>
            <a:ext cx="720000" cy="340220"/>
          </a:xfrm>
          <a:prstGeom prst="rect">
            <a:avLst/>
          </a:prstGeom>
        </xdr:spPr>
      </xdr:pic>
    </xdr:grpSp>
    <xdr:clientData/>
  </xdr:twoCellAnchor>
  <xdr:twoCellAnchor>
    <xdr:from>
      <xdr:col>74</xdr:col>
      <xdr:colOff>730655</xdr:colOff>
      <xdr:row>84</xdr:row>
      <xdr:rowOff>53977</xdr:rowOff>
    </xdr:from>
    <xdr:to>
      <xdr:col>74</xdr:col>
      <xdr:colOff>1496116</xdr:colOff>
      <xdr:row>84</xdr:row>
      <xdr:rowOff>1004044</xdr:rowOff>
    </xdr:to>
    <xdr:grpSp>
      <xdr:nvGrpSpPr>
        <xdr:cNvPr id="277" name="Группа 276"/>
        <xdr:cNvGrpSpPr/>
      </xdr:nvGrpSpPr>
      <xdr:grpSpPr>
        <a:xfrm>
          <a:off x="18875780" y="24085552"/>
          <a:ext cx="765461" cy="950067"/>
          <a:chOff x="32117290" y="18037177"/>
          <a:chExt cx="765461" cy="950067"/>
        </a:xfrm>
      </xdr:grpSpPr>
      <xdr:pic>
        <xdr:nvPicPr>
          <xdr:cNvPr id="278" name="Рисунок 277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192650" y="18394746"/>
            <a:ext cx="666395" cy="337243"/>
          </a:xfrm>
          <a:prstGeom prst="rect">
            <a:avLst/>
          </a:prstGeom>
        </xdr:spPr>
      </xdr:pic>
      <xdr:grpSp>
        <xdr:nvGrpSpPr>
          <xdr:cNvPr id="279" name="Группа 278"/>
          <xdr:cNvGrpSpPr/>
        </xdr:nvGrpSpPr>
        <xdr:grpSpPr>
          <a:xfrm>
            <a:off x="32117290" y="18037177"/>
            <a:ext cx="765461" cy="950067"/>
            <a:chOff x="32117290" y="18037177"/>
            <a:chExt cx="765461" cy="950067"/>
          </a:xfrm>
        </xdr:grpSpPr>
        <xdr:pic>
          <xdr:nvPicPr>
            <xdr:cNvPr id="280" name="Рисунок 279"/>
            <xdr:cNvPicPr>
              <a:picLocks noChangeAspect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2162751" y="18037177"/>
              <a:ext cx="720000" cy="340220"/>
            </a:xfrm>
            <a:prstGeom prst="rect">
              <a:avLst/>
            </a:prstGeom>
          </xdr:spPr>
        </xdr:pic>
        <xdr:grpSp>
          <xdr:nvGrpSpPr>
            <xdr:cNvPr id="281" name="Группа 280"/>
            <xdr:cNvGrpSpPr/>
          </xdr:nvGrpSpPr>
          <xdr:grpSpPr>
            <a:xfrm>
              <a:off x="32117290" y="18265169"/>
              <a:ext cx="758000" cy="722075"/>
              <a:chOff x="32117290" y="18265169"/>
              <a:chExt cx="758000" cy="722075"/>
            </a:xfrm>
          </xdr:grpSpPr>
          <xdr:grpSp>
            <xdr:nvGrpSpPr>
              <xdr:cNvPr id="282" name="Группа 281"/>
              <xdr:cNvGrpSpPr/>
            </xdr:nvGrpSpPr>
            <xdr:grpSpPr>
              <a:xfrm>
                <a:off x="32117290" y="18297526"/>
                <a:ext cx="758000" cy="689718"/>
                <a:chOff x="2730142" y="4602889"/>
                <a:chExt cx="755739" cy="777449"/>
              </a:xfrm>
            </xdr:grpSpPr>
            <xdr:cxnSp macro="">
              <xdr:nvCxnSpPr>
                <xdr:cNvPr id="284" name="Прямая соединительная линия 283"/>
                <xdr:cNvCxnSpPr/>
              </xdr:nvCxnSpPr>
              <xdr:spPr>
                <a:xfrm>
                  <a:off x="2818885" y="4602889"/>
                  <a:ext cx="656453" cy="777449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85" name="Прямая соединительная линия 284"/>
                <xdr:cNvCxnSpPr/>
              </xdr:nvCxnSpPr>
              <xdr:spPr>
                <a:xfrm flipH="1">
                  <a:off x="2808588" y="4681359"/>
                  <a:ext cx="677293" cy="614026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286" name="TextBox 285"/>
                <xdr:cNvSpPr txBox="1"/>
              </xdr:nvSpPr>
              <xdr:spPr>
                <a:xfrm>
                  <a:off x="2734390" y="4619015"/>
                  <a:ext cx="264749" cy="266318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r>
                    <a:rPr lang="ru-RU" sz="1050" b="1"/>
                    <a:t>П</a:t>
                  </a:r>
                </a:p>
              </xdr:txBody>
            </xdr:sp>
            <xdr:sp macro="" textlink="">
              <xdr:nvSpPr>
                <xdr:cNvPr id="287" name="TextBox 286"/>
                <xdr:cNvSpPr txBox="1"/>
              </xdr:nvSpPr>
              <xdr:spPr>
                <a:xfrm>
                  <a:off x="2730142" y="5019181"/>
                  <a:ext cx="264749" cy="266318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r>
                    <a:rPr lang="ru-RU" sz="1050" b="1"/>
                    <a:t>П</a:t>
                  </a:r>
                </a:p>
              </xdr:txBody>
            </xdr:sp>
          </xdr:grpSp>
          <xdr:pic>
            <xdr:nvPicPr>
              <xdr:cNvPr id="283" name="Рисунок 282"/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" r="-188393"/>
              <a:stretch/>
            </xdr:blipFill>
            <xdr:spPr>
              <a:xfrm rot="16521672">
                <a:off x="32443684" y="18249480"/>
                <a:ext cx="156676" cy="188054"/>
              </a:xfrm>
              <a:prstGeom prst="rect">
                <a:avLst/>
              </a:prstGeom>
            </xdr:spPr>
          </xdr:pic>
        </xdr:grpSp>
      </xdr:grpSp>
    </xdr:grpSp>
    <xdr:clientData/>
  </xdr:twoCellAnchor>
  <xdr:twoCellAnchor>
    <xdr:from>
      <xdr:col>76</xdr:col>
      <xdr:colOff>711201</xdr:colOff>
      <xdr:row>84</xdr:row>
      <xdr:rowOff>82552</xdr:rowOff>
    </xdr:from>
    <xdr:to>
      <xdr:col>76</xdr:col>
      <xdr:colOff>1494173</xdr:colOff>
      <xdr:row>84</xdr:row>
      <xdr:rowOff>1081814</xdr:rowOff>
    </xdr:to>
    <xdr:grpSp>
      <xdr:nvGrpSpPr>
        <xdr:cNvPr id="288" name="Группа 287"/>
        <xdr:cNvGrpSpPr/>
      </xdr:nvGrpSpPr>
      <xdr:grpSpPr>
        <a:xfrm>
          <a:off x="21999576" y="24114127"/>
          <a:ext cx="782972" cy="999262"/>
          <a:chOff x="32867601" y="18122902"/>
          <a:chExt cx="782972" cy="999262"/>
        </a:xfrm>
      </xdr:grpSpPr>
      <xdr:pic>
        <xdr:nvPicPr>
          <xdr:cNvPr id="289" name="Рисунок 288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897500" y="18489996"/>
            <a:ext cx="666395" cy="337243"/>
          </a:xfrm>
          <a:prstGeom prst="rect">
            <a:avLst/>
          </a:prstGeom>
        </xdr:spPr>
      </xdr:pic>
      <xdr:grpSp>
        <xdr:nvGrpSpPr>
          <xdr:cNvPr id="290" name="Группа 289"/>
          <xdr:cNvGrpSpPr/>
        </xdr:nvGrpSpPr>
        <xdr:grpSpPr>
          <a:xfrm>
            <a:off x="32867601" y="18122902"/>
            <a:ext cx="782972" cy="999262"/>
            <a:chOff x="32867601" y="18122902"/>
            <a:chExt cx="782972" cy="999262"/>
          </a:xfrm>
        </xdr:grpSpPr>
        <xdr:grpSp>
          <xdr:nvGrpSpPr>
            <xdr:cNvPr id="291" name="Группа 290"/>
            <xdr:cNvGrpSpPr/>
          </xdr:nvGrpSpPr>
          <xdr:grpSpPr>
            <a:xfrm>
              <a:off x="32876528" y="18360419"/>
              <a:ext cx="774045" cy="761745"/>
              <a:chOff x="32876528" y="18360419"/>
              <a:chExt cx="774045" cy="761745"/>
            </a:xfrm>
          </xdr:grpSpPr>
          <xdr:grpSp>
            <xdr:nvGrpSpPr>
              <xdr:cNvPr id="293" name="Группа 292"/>
              <xdr:cNvGrpSpPr/>
            </xdr:nvGrpSpPr>
            <xdr:grpSpPr>
              <a:xfrm>
                <a:off x="32876528" y="18361987"/>
                <a:ext cx="774045" cy="760177"/>
                <a:chOff x="3491998" y="4690421"/>
                <a:chExt cx="772349" cy="777444"/>
              </a:xfrm>
            </xdr:grpSpPr>
            <xdr:cxnSp macro="">
              <xdr:nvCxnSpPr>
                <xdr:cNvPr id="295" name="Прямая соединительная линия 294"/>
                <xdr:cNvCxnSpPr/>
              </xdr:nvCxnSpPr>
              <xdr:spPr>
                <a:xfrm>
                  <a:off x="3502295" y="4690421"/>
                  <a:ext cx="673259" cy="77744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96" name="Прямая соединительная линия 295"/>
                <xdr:cNvCxnSpPr/>
              </xdr:nvCxnSpPr>
              <xdr:spPr>
                <a:xfrm flipH="1">
                  <a:off x="3491998" y="4768891"/>
                  <a:ext cx="677293" cy="614026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297" name="TextBox 296"/>
                <xdr:cNvSpPr txBox="1"/>
              </xdr:nvSpPr>
              <xdr:spPr>
                <a:xfrm>
                  <a:off x="3999598" y="4750311"/>
                  <a:ext cx="264749" cy="266318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r>
                    <a:rPr lang="ru-RU" sz="1050" b="1"/>
                    <a:t>П</a:t>
                  </a:r>
                </a:p>
              </xdr:txBody>
            </xdr:sp>
            <xdr:sp macro="" textlink="">
              <xdr:nvSpPr>
                <xdr:cNvPr id="298" name="TextBox 297"/>
                <xdr:cNvSpPr txBox="1"/>
              </xdr:nvSpPr>
              <xdr:spPr>
                <a:xfrm>
                  <a:off x="3997923" y="5196814"/>
                  <a:ext cx="264749" cy="266318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r>
                    <a:rPr lang="ru-RU" sz="1050" b="1"/>
                    <a:t>П</a:t>
                  </a:r>
                </a:p>
              </xdr:txBody>
            </xdr:sp>
          </xdr:grpSp>
          <xdr:pic>
            <xdr:nvPicPr>
              <xdr:cNvPr id="294" name="Рисунок 293"/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" r="-188393"/>
              <a:stretch/>
            </xdr:blipFill>
            <xdr:spPr>
              <a:xfrm rot="16521672">
                <a:off x="33148534" y="18344730"/>
                <a:ext cx="156676" cy="188054"/>
              </a:xfrm>
              <a:prstGeom prst="rect">
                <a:avLst/>
              </a:prstGeom>
            </xdr:spPr>
          </xdr:pic>
        </xdr:grpSp>
        <xdr:pic>
          <xdr:nvPicPr>
            <xdr:cNvPr id="292" name="Рисунок 291"/>
            <xdr:cNvPicPr>
              <a:picLocks noChangeAspect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2867601" y="18122902"/>
              <a:ext cx="720000" cy="340220"/>
            </a:xfrm>
            <a:prstGeom prst="rect">
              <a:avLst/>
            </a:prstGeom>
          </xdr:spPr>
        </xdr:pic>
      </xdr:grpSp>
    </xdr:grpSp>
    <xdr:clientData/>
  </xdr:twoCellAnchor>
  <xdr:twoCellAnchor>
    <xdr:from>
      <xdr:col>70</xdr:col>
      <xdr:colOff>728585</xdr:colOff>
      <xdr:row>80</xdr:row>
      <xdr:rowOff>103584</xdr:rowOff>
    </xdr:from>
    <xdr:to>
      <xdr:col>70</xdr:col>
      <xdr:colOff>1496117</xdr:colOff>
      <xdr:row>80</xdr:row>
      <xdr:rowOff>1064420</xdr:rowOff>
    </xdr:to>
    <xdr:grpSp>
      <xdr:nvGrpSpPr>
        <xdr:cNvPr id="300" name="Группа 299"/>
        <xdr:cNvGrpSpPr/>
      </xdr:nvGrpSpPr>
      <xdr:grpSpPr>
        <a:xfrm>
          <a:off x="12587210" y="19563159"/>
          <a:ext cx="767532" cy="960836"/>
          <a:chOff x="32052738" y="18103453"/>
          <a:chExt cx="767532" cy="960836"/>
        </a:xfrm>
      </xdr:grpSpPr>
      <xdr:grpSp>
        <xdr:nvGrpSpPr>
          <xdr:cNvPr id="301" name="Группа 300"/>
          <xdr:cNvGrpSpPr/>
        </xdr:nvGrpSpPr>
        <xdr:grpSpPr>
          <a:xfrm>
            <a:off x="32052738" y="18103453"/>
            <a:ext cx="767532" cy="960836"/>
            <a:chOff x="2788366" y="2791132"/>
            <a:chExt cx="767532" cy="1008422"/>
          </a:xfrm>
        </xdr:grpSpPr>
        <xdr:cxnSp macro="">
          <xdr:nvCxnSpPr>
            <xdr:cNvPr id="303" name="Прямая соединительная линия 302"/>
            <xdr:cNvCxnSpPr/>
          </xdr:nvCxnSpPr>
          <xdr:spPr>
            <a:xfrm>
              <a:off x="2881159" y="2791132"/>
              <a:ext cx="674739" cy="1008422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04" name="Прямая соединительная линия 303"/>
            <xdr:cNvCxnSpPr/>
          </xdr:nvCxnSpPr>
          <xdr:spPr>
            <a:xfrm flipH="1">
              <a:off x="2886075" y="2874399"/>
              <a:ext cx="660605" cy="834821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305" name="TextBox 304"/>
            <xdr:cNvSpPr txBox="1"/>
          </xdr:nvSpPr>
          <xdr:spPr>
            <a:xfrm>
              <a:off x="2791439" y="2834456"/>
              <a:ext cx="272319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050" b="1"/>
                <a:t>П</a:t>
              </a:r>
            </a:p>
          </xdr:txBody>
        </xdr:sp>
        <xdr:sp macro="" textlink="">
          <xdr:nvSpPr>
            <xdr:cNvPr id="306" name="TextBox 305"/>
            <xdr:cNvSpPr txBox="1"/>
          </xdr:nvSpPr>
          <xdr:spPr>
            <a:xfrm>
              <a:off x="2788366" y="3436682"/>
              <a:ext cx="272319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050" b="1"/>
                <a:t>П</a:t>
              </a:r>
            </a:p>
          </xdr:txBody>
        </xdr:sp>
      </xdr:grpSp>
      <xdr:pic>
        <xdr:nvPicPr>
          <xdr:cNvPr id="302" name="Рисунок 301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6025" t="20515" r="34209" b="69960"/>
          <a:stretch/>
        </xdr:blipFill>
        <xdr:spPr bwMode="auto">
          <a:xfrm>
            <a:off x="32376666" y="18898790"/>
            <a:ext cx="214312" cy="1238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72</xdr:col>
      <xdr:colOff>731594</xdr:colOff>
      <xdr:row>80</xdr:row>
      <xdr:rowOff>140493</xdr:rowOff>
    </xdr:from>
    <xdr:to>
      <xdr:col>72</xdr:col>
      <xdr:colOff>1497643</xdr:colOff>
      <xdr:row>80</xdr:row>
      <xdr:rowOff>1064420</xdr:rowOff>
    </xdr:to>
    <xdr:grpSp>
      <xdr:nvGrpSpPr>
        <xdr:cNvPr id="307" name="Группа 306"/>
        <xdr:cNvGrpSpPr/>
      </xdr:nvGrpSpPr>
      <xdr:grpSpPr>
        <a:xfrm>
          <a:off x="15733469" y="19600068"/>
          <a:ext cx="766049" cy="923927"/>
          <a:chOff x="32857038" y="18192749"/>
          <a:chExt cx="766049" cy="923927"/>
        </a:xfrm>
      </xdr:grpSpPr>
      <xdr:grpSp>
        <xdr:nvGrpSpPr>
          <xdr:cNvPr id="308" name="Группа 307"/>
          <xdr:cNvGrpSpPr/>
        </xdr:nvGrpSpPr>
        <xdr:grpSpPr>
          <a:xfrm>
            <a:off x="32857038" y="18192749"/>
            <a:ext cx="766049" cy="923927"/>
            <a:chOff x="3577187" y="2897172"/>
            <a:chExt cx="763851" cy="989761"/>
          </a:xfrm>
        </xdr:grpSpPr>
        <xdr:cxnSp macro="">
          <xdr:nvCxnSpPr>
            <xdr:cNvPr id="310" name="Прямая соединительная линия 309"/>
            <xdr:cNvCxnSpPr/>
          </xdr:nvCxnSpPr>
          <xdr:spPr>
            <a:xfrm>
              <a:off x="3580974" y="2897172"/>
              <a:ext cx="657651" cy="989761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11" name="Прямая соединительная линия 310"/>
            <xdr:cNvCxnSpPr/>
          </xdr:nvCxnSpPr>
          <xdr:spPr>
            <a:xfrm flipH="1">
              <a:off x="3577187" y="2972707"/>
              <a:ext cx="658640" cy="838768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312" name="TextBox 311"/>
            <xdr:cNvSpPr txBox="1"/>
          </xdr:nvSpPr>
          <xdr:spPr>
            <a:xfrm>
              <a:off x="4065895" y="2995077"/>
              <a:ext cx="270861" cy="2643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ru-RU" sz="1050" b="1"/>
                <a:t>П</a:t>
              </a:r>
            </a:p>
          </xdr:txBody>
        </xdr:sp>
        <xdr:sp macro="" textlink="">
          <xdr:nvSpPr>
            <xdr:cNvPr id="313" name="TextBox 312"/>
            <xdr:cNvSpPr txBox="1"/>
          </xdr:nvSpPr>
          <xdr:spPr>
            <a:xfrm>
              <a:off x="4070177" y="3580800"/>
              <a:ext cx="270861" cy="2666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ru-RU" sz="1050" b="1"/>
                <a:t>П</a:t>
              </a:r>
            </a:p>
          </xdr:txBody>
        </xdr:sp>
      </xdr:grpSp>
      <xdr:pic>
        <xdr:nvPicPr>
          <xdr:cNvPr id="309" name="Рисунок 308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6025" t="20515" r="34209" b="69960"/>
          <a:stretch/>
        </xdr:blipFill>
        <xdr:spPr bwMode="auto">
          <a:xfrm>
            <a:off x="33104138" y="18969037"/>
            <a:ext cx="214312" cy="1238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70</xdr:col>
      <xdr:colOff>719969</xdr:colOff>
      <xdr:row>81</xdr:row>
      <xdr:rowOff>103584</xdr:rowOff>
    </xdr:from>
    <xdr:to>
      <xdr:col>70</xdr:col>
      <xdr:colOff>1496117</xdr:colOff>
      <xdr:row>81</xdr:row>
      <xdr:rowOff>1064420</xdr:rowOff>
    </xdr:to>
    <xdr:grpSp>
      <xdr:nvGrpSpPr>
        <xdr:cNvPr id="314" name="Группа 313"/>
        <xdr:cNvGrpSpPr/>
      </xdr:nvGrpSpPr>
      <xdr:grpSpPr>
        <a:xfrm>
          <a:off x="12578594" y="20706159"/>
          <a:ext cx="776148" cy="960836"/>
          <a:chOff x="32161085" y="16562784"/>
          <a:chExt cx="776148" cy="960836"/>
        </a:xfrm>
      </xdr:grpSpPr>
      <xdr:pic>
        <xdr:nvPicPr>
          <xdr:cNvPr id="315" name="Рисунок 314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0483" y="16827103"/>
            <a:ext cx="666750" cy="2667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16" name="Группа 315"/>
          <xdr:cNvGrpSpPr/>
        </xdr:nvGrpSpPr>
        <xdr:grpSpPr>
          <a:xfrm>
            <a:off x="32161085" y="16562784"/>
            <a:ext cx="767532" cy="960836"/>
            <a:chOff x="32052738" y="18103453"/>
            <a:chExt cx="767532" cy="960836"/>
          </a:xfrm>
        </xdr:grpSpPr>
        <xdr:grpSp>
          <xdr:nvGrpSpPr>
            <xdr:cNvPr id="317" name="Группа 316"/>
            <xdr:cNvGrpSpPr/>
          </xdr:nvGrpSpPr>
          <xdr:grpSpPr>
            <a:xfrm>
              <a:off x="32052738" y="18103453"/>
              <a:ext cx="767532" cy="960836"/>
              <a:chOff x="2788366" y="2791132"/>
              <a:chExt cx="767532" cy="1008422"/>
            </a:xfrm>
          </xdr:grpSpPr>
          <xdr:cxnSp macro="">
            <xdr:nvCxnSpPr>
              <xdr:cNvPr id="319" name="Прямая соединительная линия 318"/>
              <xdr:cNvCxnSpPr/>
            </xdr:nvCxnSpPr>
            <xdr:spPr>
              <a:xfrm>
                <a:off x="2881159" y="2791132"/>
                <a:ext cx="674739" cy="1008422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20" name="Прямая соединительная линия 319"/>
              <xdr:cNvCxnSpPr/>
            </xdr:nvCxnSpPr>
            <xdr:spPr>
              <a:xfrm flipH="1">
                <a:off x="2886075" y="2874399"/>
                <a:ext cx="660605" cy="834821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321" name="TextBox 320"/>
              <xdr:cNvSpPr txBox="1"/>
            </xdr:nvSpPr>
            <xdr:spPr>
              <a:xfrm>
                <a:off x="2791439" y="2834456"/>
                <a:ext cx="272319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ru-RU" sz="1050" b="1"/>
                  <a:t>П</a:t>
                </a:r>
              </a:p>
            </xdr:txBody>
          </xdr:sp>
          <xdr:sp macro="" textlink="">
            <xdr:nvSpPr>
              <xdr:cNvPr id="322" name="TextBox 321"/>
              <xdr:cNvSpPr txBox="1"/>
            </xdr:nvSpPr>
            <xdr:spPr>
              <a:xfrm>
                <a:off x="2788366" y="3436682"/>
                <a:ext cx="272319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ru-RU" sz="1050" b="1"/>
                  <a:t>П</a:t>
                </a:r>
              </a:p>
            </xdr:txBody>
          </xdr:sp>
        </xdr:grpSp>
        <xdr:pic>
          <xdr:nvPicPr>
            <xdr:cNvPr id="318" name="Рисунок 317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6025" t="20515" r="34209" b="69960"/>
            <a:stretch/>
          </xdr:blipFill>
          <xdr:spPr bwMode="auto">
            <a:xfrm>
              <a:off x="32376666" y="18898790"/>
              <a:ext cx="214312" cy="12382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72</xdr:col>
      <xdr:colOff>731594</xdr:colOff>
      <xdr:row>81</xdr:row>
      <xdr:rowOff>140493</xdr:rowOff>
    </xdr:from>
    <xdr:to>
      <xdr:col>72</xdr:col>
      <xdr:colOff>1497643</xdr:colOff>
      <xdr:row>81</xdr:row>
      <xdr:rowOff>1064420</xdr:rowOff>
    </xdr:to>
    <xdr:grpSp>
      <xdr:nvGrpSpPr>
        <xdr:cNvPr id="39" name="Группа 38"/>
        <xdr:cNvGrpSpPr/>
      </xdr:nvGrpSpPr>
      <xdr:grpSpPr>
        <a:xfrm>
          <a:off x="15733469" y="20743068"/>
          <a:ext cx="766049" cy="923927"/>
          <a:chOff x="35164469" y="20666868"/>
          <a:chExt cx="766049" cy="923927"/>
        </a:xfrm>
      </xdr:grpSpPr>
      <xdr:pic>
        <xdr:nvPicPr>
          <xdr:cNvPr id="323" name="Рисунок 32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185133" y="20932378"/>
            <a:ext cx="666750" cy="2667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24" name="Группа 323"/>
          <xdr:cNvGrpSpPr/>
        </xdr:nvGrpSpPr>
        <xdr:grpSpPr>
          <a:xfrm>
            <a:off x="35164469" y="20666868"/>
            <a:ext cx="766049" cy="923927"/>
            <a:chOff x="32857038" y="18192749"/>
            <a:chExt cx="766049" cy="923927"/>
          </a:xfrm>
        </xdr:grpSpPr>
        <xdr:grpSp>
          <xdr:nvGrpSpPr>
            <xdr:cNvPr id="325" name="Группа 324"/>
            <xdr:cNvGrpSpPr/>
          </xdr:nvGrpSpPr>
          <xdr:grpSpPr>
            <a:xfrm>
              <a:off x="32857038" y="18192749"/>
              <a:ext cx="766049" cy="923927"/>
              <a:chOff x="3577187" y="2897172"/>
              <a:chExt cx="763851" cy="989761"/>
            </a:xfrm>
          </xdr:grpSpPr>
          <xdr:cxnSp macro="">
            <xdr:nvCxnSpPr>
              <xdr:cNvPr id="327" name="Прямая соединительная линия 326"/>
              <xdr:cNvCxnSpPr/>
            </xdr:nvCxnSpPr>
            <xdr:spPr>
              <a:xfrm>
                <a:off x="3580974" y="2897172"/>
                <a:ext cx="657651" cy="989761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28" name="Прямая соединительная линия 327"/>
              <xdr:cNvCxnSpPr/>
            </xdr:nvCxnSpPr>
            <xdr:spPr>
              <a:xfrm flipH="1">
                <a:off x="3577187" y="2972707"/>
                <a:ext cx="658640" cy="838768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329" name="TextBox 328"/>
              <xdr:cNvSpPr txBox="1"/>
            </xdr:nvSpPr>
            <xdr:spPr>
              <a:xfrm>
                <a:off x="4065895" y="2995077"/>
                <a:ext cx="270861" cy="264333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ru-RU" sz="1050" b="1"/>
                  <a:t>П</a:t>
                </a:r>
              </a:p>
            </xdr:txBody>
          </xdr:sp>
          <xdr:sp macro="" textlink="">
            <xdr:nvSpPr>
              <xdr:cNvPr id="330" name="TextBox 329"/>
              <xdr:cNvSpPr txBox="1"/>
            </xdr:nvSpPr>
            <xdr:spPr>
              <a:xfrm>
                <a:off x="4070177" y="3580800"/>
                <a:ext cx="270861" cy="266664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ru-RU" sz="1050" b="1"/>
                  <a:t>П</a:t>
                </a:r>
              </a:p>
            </xdr:txBody>
          </xdr:sp>
        </xdr:grpSp>
        <xdr:pic>
          <xdr:nvPicPr>
            <xdr:cNvPr id="326" name="Рисунок 325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6025" t="20515" r="34209" b="69960"/>
            <a:stretch/>
          </xdr:blipFill>
          <xdr:spPr bwMode="auto">
            <a:xfrm>
              <a:off x="33104138" y="18969037"/>
              <a:ext cx="214312" cy="12382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70</xdr:col>
      <xdr:colOff>1052923</xdr:colOff>
      <xdr:row>83</xdr:row>
      <xdr:rowOff>813848</xdr:rowOff>
    </xdr:from>
    <xdr:to>
      <xdr:col>70</xdr:col>
      <xdr:colOff>1258266</xdr:colOff>
      <xdr:row>83</xdr:row>
      <xdr:rowOff>1109624</xdr:rowOff>
    </xdr:to>
    <xdr:pic>
      <xdr:nvPicPr>
        <xdr:cNvPr id="335" name="Рисунок 334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4752" t="-1" r="-282329" b="-7717"/>
        <a:stretch/>
      </xdr:blipFill>
      <xdr:spPr>
        <a:xfrm rot="16567718">
          <a:off x="30859057" y="23814314"/>
          <a:ext cx="295776" cy="205343"/>
        </a:xfrm>
        <a:prstGeom prst="rect">
          <a:avLst/>
        </a:prstGeom>
      </xdr:spPr>
    </xdr:pic>
    <xdr:clientData/>
  </xdr:twoCellAnchor>
  <xdr:twoCellAnchor>
    <xdr:from>
      <xdr:col>72</xdr:col>
      <xdr:colOff>957671</xdr:colOff>
      <xdr:row>83</xdr:row>
      <xdr:rowOff>842423</xdr:rowOff>
    </xdr:from>
    <xdr:to>
      <xdr:col>72</xdr:col>
      <xdr:colOff>1163014</xdr:colOff>
      <xdr:row>83</xdr:row>
      <xdr:rowOff>1138199</xdr:rowOff>
    </xdr:to>
    <xdr:pic>
      <xdr:nvPicPr>
        <xdr:cNvPr id="342" name="Рисунок 341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4752" t="-1" r="-282329" b="-7717"/>
        <a:stretch/>
      </xdr:blipFill>
      <xdr:spPr>
        <a:xfrm rot="16567718">
          <a:off x="33907055" y="23842889"/>
          <a:ext cx="295776" cy="205343"/>
        </a:xfrm>
        <a:prstGeom prst="rect">
          <a:avLst/>
        </a:prstGeom>
      </xdr:spPr>
    </xdr:pic>
    <xdr:clientData/>
  </xdr:twoCellAnchor>
  <xdr:twoCellAnchor>
    <xdr:from>
      <xdr:col>70</xdr:col>
      <xdr:colOff>728585</xdr:colOff>
      <xdr:row>84</xdr:row>
      <xdr:rowOff>103584</xdr:rowOff>
    </xdr:from>
    <xdr:to>
      <xdr:col>70</xdr:col>
      <xdr:colOff>1496117</xdr:colOff>
      <xdr:row>84</xdr:row>
      <xdr:rowOff>1064420</xdr:rowOff>
    </xdr:to>
    <xdr:grpSp>
      <xdr:nvGrpSpPr>
        <xdr:cNvPr id="41" name="Группа 40"/>
        <xdr:cNvGrpSpPr/>
      </xdr:nvGrpSpPr>
      <xdr:grpSpPr>
        <a:xfrm>
          <a:off x="12587210" y="24135159"/>
          <a:ext cx="767532" cy="960836"/>
          <a:chOff x="34828085" y="20801409"/>
          <a:chExt cx="767532" cy="960836"/>
        </a:xfrm>
      </xdr:grpSpPr>
      <xdr:pic>
        <xdr:nvPicPr>
          <xdr:cNvPr id="369" name="Рисунок 368"/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4931616" y="21135857"/>
            <a:ext cx="663092" cy="565257"/>
          </a:xfrm>
          <a:prstGeom prst="rect">
            <a:avLst/>
          </a:prstGeom>
        </xdr:spPr>
      </xdr:pic>
      <xdr:pic>
        <xdr:nvPicPr>
          <xdr:cNvPr id="370" name="Рисунок 369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927958" y="20894278"/>
            <a:ext cx="666750" cy="2667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71" name="Группа 370"/>
          <xdr:cNvGrpSpPr/>
        </xdr:nvGrpSpPr>
        <xdr:grpSpPr>
          <a:xfrm>
            <a:off x="34828085" y="20801409"/>
            <a:ext cx="767532" cy="960836"/>
            <a:chOff x="2788366" y="2791132"/>
            <a:chExt cx="767532" cy="1008422"/>
          </a:xfrm>
        </xdr:grpSpPr>
        <xdr:cxnSp macro="">
          <xdr:nvCxnSpPr>
            <xdr:cNvPr id="372" name="Прямая соединительная линия 371"/>
            <xdr:cNvCxnSpPr/>
          </xdr:nvCxnSpPr>
          <xdr:spPr>
            <a:xfrm>
              <a:off x="2881159" y="2791132"/>
              <a:ext cx="674739" cy="1008422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73" name="Прямая соединительная линия 372"/>
            <xdr:cNvCxnSpPr/>
          </xdr:nvCxnSpPr>
          <xdr:spPr>
            <a:xfrm flipH="1">
              <a:off x="2886075" y="2874399"/>
              <a:ext cx="660605" cy="834821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374" name="TextBox 373"/>
            <xdr:cNvSpPr txBox="1"/>
          </xdr:nvSpPr>
          <xdr:spPr>
            <a:xfrm>
              <a:off x="2791439" y="2834456"/>
              <a:ext cx="272319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050" b="1"/>
                <a:t>П</a:t>
              </a:r>
            </a:p>
          </xdr:txBody>
        </xdr:sp>
        <xdr:sp macro="" textlink="">
          <xdr:nvSpPr>
            <xdr:cNvPr id="375" name="TextBox 374"/>
            <xdr:cNvSpPr txBox="1"/>
          </xdr:nvSpPr>
          <xdr:spPr>
            <a:xfrm>
              <a:off x="2788366" y="3436682"/>
              <a:ext cx="272319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050" b="1"/>
                <a:t>П</a:t>
              </a:r>
            </a:p>
          </xdr:txBody>
        </xdr:sp>
      </xdr:grpSp>
    </xdr:grpSp>
    <xdr:clientData/>
  </xdr:twoCellAnchor>
  <xdr:twoCellAnchor>
    <xdr:from>
      <xdr:col>72</xdr:col>
      <xdr:colOff>731594</xdr:colOff>
      <xdr:row>84</xdr:row>
      <xdr:rowOff>140493</xdr:rowOff>
    </xdr:from>
    <xdr:to>
      <xdr:col>72</xdr:col>
      <xdr:colOff>1497643</xdr:colOff>
      <xdr:row>84</xdr:row>
      <xdr:rowOff>1064420</xdr:rowOff>
    </xdr:to>
    <xdr:grpSp>
      <xdr:nvGrpSpPr>
        <xdr:cNvPr id="43" name="Группа 42"/>
        <xdr:cNvGrpSpPr/>
      </xdr:nvGrpSpPr>
      <xdr:grpSpPr>
        <a:xfrm>
          <a:off x="15733469" y="24172068"/>
          <a:ext cx="766049" cy="923927"/>
          <a:chOff x="34240544" y="20219193"/>
          <a:chExt cx="766049" cy="923927"/>
        </a:xfrm>
      </xdr:grpSpPr>
      <xdr:pic>
        <xdr:nvPicPr>
          <xdr:cNvPr id="376" name="Рисунок 375"/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4255341" y="20554832"/>
            <a:ext cx="663092" cy="565257"/>
          </a:xfrm>
          <a:prstGeom prst="rect">
            <a:avLst/>
          </a:prstGeom>
        </xdr:spPr>
      </xdr:pic>
      <xdr:pic>
        <xdr:nvPicPr>
          <xdr:cNvPr id="377" name="Рисунок 376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251683" y="20313253"/>
            <a:ext cx="666750" cy="2667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78" name="Группа 377"/>
          <xdr:cNvGrpSpPr/>
        </xdr:nvGrpSpPr>
        <xdr:grpSpPr>
          <a:xfrm>
            <a:off x="34240544" y="20219193"/>
            <a:ext cx="766049" cy="923927"/>
            <a:chOff x="3577187" y="2897172"/>
            <a:chExt cx="763851" cy="989761"/>
          </a:xfrm>
        </xdr:grpSpPr>
        <xdr:cxnSp macro="">
          <xdr:nvCxnSpPr>
            <xdr:cNvPr id="379" name="Прямая соединительная линия 378"/>
            <xdr:cNvCxnSpPr/>
          </xdr:nvCxnSpPr>
          <xdr:spPr>
            <a:xfrm>
              <a:off x="3580974" y="2897172"/>
              <a:ext cx="657651" cy="989761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80" name="Прямая соединительная линия 379"/>
            <xdr:cNvCxnSpPr/>
          </xdr:nvCxnSpPr>
          <xdr:spPr>
            <a:xfrm flipH="1">
              <a:off x="3577187" y="2972707"/>
              <a:ext cx="658640" cy="838768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381" name="TextBox 380"/>
            <xdr:cNvSpPr txBox="1"/>
          </xdr:nvSpPr>
          <xdr:spPr>
            <a:xfrm>
              <a:off x="4065895" y="2995077"/>
              <a:ext cx="270861" cy="2643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ru-RU" sz="1050" b="1"/>
                <a:t>П</a:t>
              </a:r>
            </a:p>
          </xdr:txBody>
        </xdr:sp>
        <xdr:sp macro="" textlink="">
          <xdr:nvSpPr>
            <xdr:cNvPr id="382" name="TextBox 381"/>
            <xdr:cNvSpPr txBox="1"/>
          </xdr:nvSpPr>
          <xdr:spPr>
            <a:xfrm>
              <a:off x="4070177" y="3580800"/>
              <a:ext cx="270861" cy="2666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ru-RU" sz="1050" b="1"/>
                <a:t>П</a:t>
              </a:r>
            </a:p>
          </xdr:txBody>
        </xdr:sp>
      </xdr:grpSp>
    </xdr:grpSp>
    <xdr:clientData/>
  </xdr:twoCellAnchor>
  <xdr:twoCellAnchor>
    <xdr:from>
      <xdr:col>70</xdr:col>
      <xdr:colOff>728585</xdr:colOff>
      <xdr:row>83</xdr:row>
      <xdr:rowOff>103584</xdr:rowOff>
    </xdr:from>
    <xdr:to>
      <xdr:col>70</xdr:col>
      <xdr:colOff>1496117</xdr:colOff>
      <xdr:row>83</xdr:row>
      <xdr:rowOff>1064420</xdr:rowOff>
    </xdr:to>
    <xdr:grpSp>
      <xdr:nvGrpSpPr>
        <xdr:cNvPr id="44" name="Группа 43"/>
        <xdr:cNvGrpSpPr/>
      </xdr:nvGrpSpPr>
      <xdr:grpSpPr>
        <a:xfrm>
          <a:off x="12587210" y="22992159"/>
          <a:ext cx="767532" cy="960836"/>
          <a:chOff x="30265610" y="23020734"/>
          <a:chExt cx="767532" cy="960836"/>
        </a:xfrm>
      </xdr:grpSpPr>
      <xdr:pic>
        <xdr:nvPicPr>
          <xdr:cNvPr id="383" name="Рисунок 382"/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369141" y="23355182"/>
            <a:ext cx="663092" cy="565257"/>
          </a:xfrm>
          <a:prstGeom prst="rect">
            <a:avLst/>
          </a:prstGeom>
        </xdr:spPr>
      </xdr:pic>
      <xdr:grpSp>
        <xdr:nvGrpSpPr>
          <xdr:cNvPr id="384" name="Группа 383"/>
          <xdr:cNvGrpSpPr/>
        </xdr:nvGrpSpPr>
        <xdr:grpSpPr>
          <a:xfrm>
            <a:off x="30265610" y="23020734"/>
            <a:ext cx="767532" cy="960836"/>
            <a:chOff x="2788366" y="2791132"/>
            <a:chExt cx="767532" cy="1008422"/>
          </a:xfrm>
        </xdr:grpSpPr>
        <xdr:cxnSp macro="">
          <xdr:nvCxnSpPr>
            <xdr:cNvPr id="385" name="Прямая соединительная линия 384"/>
            <xdr:cNvCxnSpPr/>
          </xdr:nvCxnSpPr>
          <xdr:spPr>
            <a:xfrm>
              <a:off x="2881159" y="2791132"/>
              <a:ext cx="674739" cy="1008422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86" name="Прямая соединительная линия 385"/>
            <xdr:cNvCxnSpPr/>
          </xdr:nvCxnSpPr>
          <xdr:spPr>
            <a:xfrm flipH="1">
              <a:off x="2886075" y="2874399"/>
              <a:ext cx="660605" cy="834821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387" name="TextBox 386"/>
            <xdr:cNvSpPr txBox="1"/>
          </xdr:nvSpPr>
          <xdr:spPr>
            <a:xfrm>
              <a:off x="2791439" y="2834456"/>
              <a:ext cx="272319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050" b="1"/>
                <a:t>П</a:t>
              </a:r>
            </a:p>
          </xdr:txBody>
        </xdr:sp>
        <xdr:sp macro="" textlink="">
          <xdr:nvSpPr>
            <xdr:cNvPr id="388" name="TextBox 387"/>
            <xdr:cNvSpPr txBox="1"/>
          </xdr:nvSpPr>
          <xdr:spPr>
            <a:xfrm>
              <a:off x="2788366" y="3436682"/>
              <a:ext cx="272319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050" b="1"/>
                <a:t>П</a:t>
              </a:r>
            </a:p>
          </xdr:txBody>
        </xdr:sp>
      </xdr:grpSp>
    </xdr:grpSp>
    <xdr:clientData/>
  </xdr:twoCellAnchor>
  <xdr:twoCellAnchor>
    <xdr:from>
      <xdr:col>72</xdr:col>
      <xdr:colOff>731594</xdr:colOff>
      <xdr:row>83</xdr:row>
      <xdr:rowOff>140493</xdr:rowOff>
    </xdr:from>
    <xdr:to>
      <xdr:col>72</xdr:col>
      <xdr:colOff>1497643</xdr:colOff>
      <xdr:row>83</xdr:row>
      <xdr:rowOff>1064420</xdr:rowOff>
    </xdr:to>
    <xdr:grpSp>
      <xdr:nvGrpSpPr>
        <xdr:cNvPr id="46" name="Группа 45"/>
        <xdr:cNvGrpSpPr/>
      </xdr:nvGrpSpPr>
      <xdr:grpSpPr>
        <a:xfrm>
          <a:off x="15733469" y="23029068"/>
          <a:ext cx="766049" cy="923927"/>
          <a:chOff x="33383294" y="23029068"/>
          <a:chExt cx="766049" cy="923927"/>
        </a:xfrm>
      </xdr:grpSpPr>
      <xdr:pic>
        <xdr:nvPicPr>
          <xdr:cNvPr id="389" name="Рисунок 388"/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398091" y="23364707"/>
            <a:ext cx="663092" cy="565257"/>
          </a:xfrm>
          <a:prstGeom prst="rect">
            <a:avLst/>
          </a:prstGeom>
        </xdr:spPr>
      </xdr:pic>
      <xdr:grpSp>
        <xdr:nvGrpSpPr>
          <xdr:cNvPr id="390" name="Группа 389"/>
          <xdr:cNvGrpSpPr/>
        </xdr:nvGrpSpPr>
        <xdr:grpSpPr>
          <a:xfrm>
            <a:off x="33383294" y="23029068"/>
            <a:ext cx="766049" cy="923927"/>
            <a:chOff x="3577187" y="2897172"/>
            <a:chExt cx="763851" cy="989761"/>
          </a:xfrm>
        </xdr:grpSpPr>
        <xdr:cxnSp macro="">
          <xdr:nvCxnSpPr>
            <xdr:cNvPr id="391" name="Прямая соединительная линия 390"/>
            <xdr:cNvCxnSpPr/>
          </xdr:nvCxnSpPr>
          <xdr:spPr>
            <a:xfrm>
              <a:off x="3580974" y="2897172"/>
              <a:ext cx="657651" cy="989761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92" name="Прямая соединительная линия 391"/>
            <xdr:cNvCxnSpPr/>
          </xdr:nvCxnSpPr>
          <xdr:spPr>
            <a:xfrm flipH="1">
              <a:off x="3577187" y="2972707"/>
              <a:ext cx="658640" cy="838768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393" name="TextBox 392"/>
            <xdr:cNvSpPr txBox="1"/>
          </xdr:nvSpPr>
          <xdr:spPr>
            <a:xfrm>
              <a:off x="4065895" y="2995077"/>
              <a:ext cx="270861" cy="2643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ru-RU" sz="1050" b="1"/>
                <a:t>П</a:t>
              </a:r>
            </a:p>
          </xdr:txBody>
        </xdr:sp>
        <xdr:sp macro="" textlink="">
          <xdr:nvSpPr>
            <xdr:cNvPr id="394" name="TextBox 393"/>
            <xdr:cNvSpPr txBox="1"/>
          </xdr:nvSpPr>
          <xdr:spPr>
            <a:xfrm>
              <a:off x="4070177" y="3580800"/>
              <a:ext cx="270861" cy="2666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ru-RU" sz="1050" b="1"/>
                <a:t>П</a:t>
              </a:r>
            </a:p>
          </xdr:txBody>
        </xdr:sp>
      </xdr:grpSp>
    </xdr:grpSp>
    <xdr:clientData/>
  </xdr:twoCellAnchor>
  <xdr:twoCellAnchor>
    <xdr:from>
      <xdr:col>72</xdr:col>
      <xdr:colOff>957671</xdr:colOff>
      <xdr:row>84</xdr:row>
      <xdr:rowOff>842424</xdr:rowOff>
    </xdr:from>
    <xdr:to>
      <xdr:col>72</xdr:col>
      <xdr:colOff>1163014</xdr:colOff>
      <xdr:row>84</xdr:row>
      <xdr:rowOff>1138200</xdr:rowOff>
    </xdr:to>
    <xdr:pic>
      <xdr:nvPicPr>
        <xdr:cNvPr id="395" name="Рисунок 394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4752" t="-1" r="-282329" b="-7717"/>
        <a:stretch/>
      </xdr:blipFill>
      <xdr:spPr>
        <a:xfrm rot="16567718">
          <a:off x="33907055" y="24985890"/>
          <a:ext cx="295776" cy="205343"/>
        </a:xfrm>
        <a:prstGeom prst="rect">
          <a:avLst/>
        </a:prstGeom>
      </xdr:spPr>
    </xdr:pic>
    <xdr:clientData/>
  </xdr:twoCellAnchor>
  <xdr:twoCellAnchor>
    <xdr:from>
      <xdr:col>70</xdr:col>
      <xdr:colOff>1052923</xdr:colOff>
      <xdr:row>84</xdr:row>
      <xdr:rowOff>813848</xdr:rowOff>
    </xdr:from>
    <xdr:to>
      <xdr:col>70</xdr:col>
      <xdr:colOff>1258266</xdr:colOff>
      <xdr:row>84</xdr:row>
      <xdr:rowOff>1109624</xdr:rowOff>
    </xdr:to>
    <xdr:pic>
      <xdr:nvPicPr>
        <xdr:cNvPr id="396" name="Рисунок 395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4752" t="-1" r="-282329" b="-7717"/>
        <a:stretch/>
      </xdr:blipFill>
      <xdr:spPr>
        <a:xfrm rot="16567718">
          <a:off x="30859057" y="24957314"/>
          <a:ext cx="295776" cy="20534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13</xdr:row>
          <xdr:rowOff>85725</xdr:rowOff>
        </xdr:from>
        <xdr:to>
          <xdr:col>18</xdr:col>
          <xdr:colOff>66675</xdr:colOff>
          <xdr:row>19</xdr:row>
          <xdr:rowOff>104775</xdr:rowOff>
        </xdr:to>
        <xdr:pic>
          <xdr:nvPicPr>
            <xdr:cNvPr id="397" name="Рисунок 396"/>
            <xdr:cNvPicPr>
              <a:picLocks noChangeAspect="1" noChangeArrowheads="1"/>
              <a:extLst>
                <a:ext uri="{84589F7E-364E-4C9E-8A38-B11213B215E9}">
                  <a14:cameraTool cellRange="al.1" spid="_x0000_s5699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45062"/>
            <a:stretch>
              <a:fillRect/>
            </a:stretch>
          </xdr:blipFill>
          <xdr:spPr bwMode="auto">
            <a:xfrm>
              <a:off x="2857500" y="2695575"/>
              <a:ext cx="876300" cy="1181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13</xdr:row>
          <xdr:rowOff>142875</xdr:rowOff>
        </xdr:from>
        <xdr:to>
          <xdr:col>22</xdr:col>
          <xdr:colOff>1</xdr:colOff>
          <xdr:row>19</xdr:row>
          <xdr:rowOff>161925</xdr:rowOff>
        </xdr:to>
        <xdr:pic>
          <xdr:nvPicPr>
            <xdr:cNvPr id="398" name="Рисунок 397"/>
            <xdr:cNvPicPr>
              <a:picLocks noChangeAspect="1" noChangeArrowheads="1"/>
              <a:extLst>
                <a:ext uri="{84589F7E-364E-4C9E-8A38-B11213B215E9}">
                  <a14:cameraTool cellRange="ar.1" spid="_x0000_s5700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45062"/>
            <a:stretch>
              <a:fillRect/>
            </a:stretch>
          </xdr:blipFill>
          <xdr:spPr bwMode="auto">
            <a:xfrm>
              <a:off x="3638550" y="2752725"/>
              <a:ext cx="866776" cy="1181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21</xdr:row>
          <xdr:rowOff>133350</xdr:rowOff>
        </xdr:from>
        <xdr:to>
          <xdr:col>18</xdr:col>
          <xdr:colOff>9525</xdr:colOff>
          <xdr:row>27</xdr:row>
          <xdr:rowOff>171450</xdr:rowOff>
        </xdr:to>
        <xdr:pic>
          <xdr:nvPicPr>
            <xdr:cNvPr id="399" name="Рисунок 398"/>
            <xdr:cNvPicPr>
              <a:picLocks noChangeAspect="1" noChangeArrowheads="1"/>
              <a:extLst>
                <a:ext uri="{84589F7E-364E-4C9E-8A38-B11213B215E9}">
                  <a14:cameraTool cellRange="tl.1" spid="_x0000_s5701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45062"/>
            <a:stretch>
              <a:fillRect/>
            </a:stretch>
          </xdr:blipFill>
          <xdr:spPr bwMode="auto">
            <a:xfrm>
              <a:off x="2800350" y="4286250"/>
              <a:ext cx="876300" cy="1200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70</xdr:col>
      <xdr:colOff>714111</xdr:colOff>
      <xdr:row>85</xdr:row>
      <xdr:rowOff>84732</xdr:rowOff>
    </xdr:from>
    <xdr:to>
      <xdr:col>70</xdr:col>
      <xdr:colOff>1487186</xdr:colOff>
      <xdr:row>85</xdr:row>
      <xdr:rowOff>629745</xdr:rowOff>
    </xdr:to>
    <xdr:grpSp>
      <xdr:nvGrpSpPr>
        <xdr:cNvPr id="75" name="Группа 74"/>
        <xdr:cNvGrpSpPr/>
      </xdr:nvGrpSpPr>
      <xdr:grpSpPr>
        <a:xfrm>
          <a:off x="12572736" y="25259307"/>
          <a:ext cx="773075" cy="545013"/>
          <a:chOff x="35280933" y="20402152"/>
          <a:chExt cx="774265" cy="545013"/>
        </a:xfrm>
      </xdr:grpSpPr>
      <xdr:pic>
        <xdr:nvPicPr>
          <xdr:cNvPr id="437" name="Рисунок 436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387853" y="20675798"/>
            <a:ext cx="667345" cy="2667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441" name="Прямая соединительная линия 440"/>
          <xdr:cNvCxnSpPr/>
        </xdr:nvCxnSpPr>
        <xdr:spPr>
          <a:xfrm>
            <a:off x="35371248" y="20411479"/>
            <a:ext cx="668971" cy="51375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2" name="Прямая соединительная линия 441"/>
          <xdr:cNvCxnSpPr/>
        </xdr:nvCxnSpPr>
        <xdr:spPr>
          <a:xfrm flipH="1">
            <a:off x="35385375" y="20490817"/>
            <a:ext cx="651990" cy="34512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43" name="TextBox 442"/>
          <xdr:cNvSpPr txBox="1"/>
        </xdr:nvSpPr>
        <xdr:spPr>
          <a:xfrm>
            <a:off x="35280933" y="20402152"/>
            <a:ext cx="272914" cy="2520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050" b="1"/>
              <a:t>П</a:t>
            </a:r>
          </a:p>
        </xdr:txBody>
      </xdr:sp>
      <xdr:sp macro="" textlink="">
        <xdr:nvSpPr>
          <xdr:cNvPr id="444" name="TextBox 443"/>
          <xdr:cNvSpPr txBox="1"/>
        </xdr:nvSpPr>
        <xdr:spPr>
          <a:xfrm>
            <a:off x="35283813" y="20606871"/>
            <a:ext cx="272914" cy="2520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050" b="1"/>
              <a:t>П</a:t>
            </a:r>
          </a:p>
        </xdr:txBody>
      </xdr:sp>
      <xdr:pic>
        <xdr:nvPicPr>
          <xdr:cNvPr id="447" name="Рисунок 446"/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54752" t="-1" r="-282329" b="-7717"/>
          <a:stretch/>
        </xdr:blipFill>
        <xdr:spPr>
          <a:xfrm rot="16567718">
            <a:off x="35575308" y="20696605"/>
            <a:ext cx="295776" cy="205343"/>
          </a:xfrm>
          <a:prstGeom prst="rect">
            <a:avLst/>
          </a:prstGeom>
        </xdr:spPr>
      </xdr:pic>
    </xdr:grpSp>
    <xdr:clientData/>
  </xdr:twoCellAnchor>
  <xdr:twoCellAnchor>
    <xdr:from>
      <xdr:col>72</xdr:col>
      <xdr:colOff>719297</xdr:colOff>
      <xdr:row>85</xdr:row>
      <xdr:rowOff>130373</xdr:rowOff>
    </xdr:from>
    <xdr:to>
      <xdr:col>72</xdr:col>
      <xdr:colOff>1502480</xdr:colOff>
      <xdr:row>85</xdr:row>
      <xdr:rowOff>666059</xdr:rowOff>
    </xdr:to>
    <xdr:grpSp>
      <xdr:nvGrpSpPr>
        <xdr:cNvPr id="448" name="Группа 447"/>
        <xdr:cNvGrpSpPr/>
      </xdr:nvGrpSpPr>
      <xdr:grpSpPr>
        <a:xfrm>
          <a:off x="15721172" y="25304948"/>
          <a:ext cx="783183" cy="535686"/>
          <a:chOff x="35371248" y="20411479"/>
          <a:chExt cx="783779" cy="535686"/>
        </a:xfrm>
      </xdr:grpSpPr>
      <xdr:pic>
        <xdr:nvPicPr>
          <xdr:cNvPr id="449" name="Рисунок 448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387853" y="20675798"/>
            <a:ext cx="667345" cy="2667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450" name="Прямая соединительная линия 449"/>
          <xdr:cNvCxnSpPr/>
        </xdr:nvCxnSpPr>
        <xdr:spPr>
          <a:xfrm>
            <a:off x="35371248" y="20411479"/>
            <a:ext cx="668971" cy="51375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51" name="Прямая соединительная линия 450"/>
          <xdr:cNvCxnSpPr/>
        </xdr:nvCxnSpPr>
        <xdr:spPr>
          <a:xfrm flipH="1">
            <a:off x="35385375" y="20490817"/>
            <a:ext cx="651990" cy="34512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52" name="TextBox 451"/>
          <xdr:cNvSpPr txBox="1"/>
        </xdr:nvSpPr>
        <xdr:spPr>
          <a:xfrm>
            <a:off x="35879233" y="20473590"/>
            <a:ext cx="272914" cy="2520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050" b="1"/>
              <a:t>П</a:t>
            </a:r>
          </a:p>
        </xdr:txBody>
      </xdr:sp>
      <xdr:sp macro="" textlink="">
        <xdr:nvSpPr>
          <xdr:cNvPr id="453" name="TextBox 452"/>
          <xdr:cNvSpPr txBox="1"/>
        </xdr:nvSpPr>
        <xdr:spPr>
          <a:xfrm>
            <a:off x="35882113" y="20678309"/>
            <a:ext cx="272914" cy="2520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050" b="1"/>
              <a:t>П</a:t>
            </a:r>
          </a:p>
        </xdr:txBody>
      </xdr:sp>
      <xdr:pic>
        <xdr:nvPicPr>
          <xdr:cNvPr id="454" name="Рисунок 453"/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54752" t="-1" r="-282329" b="-7717"/>
          <a:stretch/>
        </xdr:blipFill>
        <xdr:spPr>
          <a:xfrm rot="16567718">
            <a:off x="35575308" y="20696605"/>
            <a:ext cx="295776" cy="205343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22</xdr:row>
          <xdr:rowOff>0</xdr:rowOff>
        </xdr:from>
        <xdr:to>
          <xdr:col>21</xdr:col>
          <xdr:colOff>161925</xdr:colOff>
          <xdr:row>28</xdr:row>
          <xdr:rowOff>38100</xdr:rowOff>
        </xdr:to>
        <xdr:pic>
          <xdr:nvPicPr>
            <xdr:cNvPr id="401" name="Рисунок 400"/>
            <xdr:cNvPicPr>
              <a:picLocks noChangeAspect="1" noChangeArrowheads="1"/>
              <a:extLst>
                <a:ext uri="{84589F7E-364E-4C9E-8A38-B11213B215E9}">
                  <a14:cameraTool cellRange="tr.1" spid="_x0000_s5702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45062"/>
            <a:stretch>
              <a:fillRect/>
            </a:stretch>
          </xdr:blipFill>
          <xdr:spPr bwMode="auto">
            <a:xfrm>
              <a:off x="3581400" y="4343400"/>
              <a:ext cx="876300" cy="1200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38100</xdr:colOff>
      <xdr:row>0</xdr:row>
      <xdr:rowOff>23662</xdr:rowOff>
    </xdr:from>
    <xdr:to>
      <xdr:col>3</xdr:col>
      <xdr:colOff>180975</xdr:colOff>
      <xdr:row>0</xdr:row>
      <xdr:rowOff>266699</xdr:rowOff>
    </xdr:to>
    <xdr:pic>
      <xdr:nvPicPr>
        <xdr:cNvPr id="251" name="Изображения 1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3662"/>
          <a:ext cx="561975" cy="243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134763</xdr:colOff>
      <xdr:row>19</xdr:row>
      <xdr:rowOff>163099</xdr:rowOff>
    </xdr:from>
    <xdr:to>
      <xdr:col>16</xdr:col>
      <xdr:colOff>26848</xdr:colOff>
      <xdr:row>20</xdr:row>
      <xdr:rowOff>73199</xdr:rowOff>
    </xdr:to>
    <xdr:sp macro="" textlink="">
      <xdr:nvSpPr>
        <xdr:cNvPr id="2" name="Овал 1"/>
        <xdr:cNvSpPr/>
      </xdr:nvSpPr>
      <xdr:spPr>
        <a:xfrm>
          <a:off x="3161886" y="3914383"/>
          <a:ext cx="100852" cy="99295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20</xdr:col>
      <xdr:colOff>131501</xdr:colOff>
      <xdr:row>20</xdr:row>
      <xdr:rowOff>97860</xdr:rowOff>
    </xdr:from>
    <xdr:to>
      <xdr:col>21</xdr:col>
      <xdr:colOff>23586</xdr:colOff>
      <xdr:row>21</xdr:row>
      <xdr:rowOff>7959</xdr:rowOff>
    </xdr:to>
    <xdr:sp macro="" textlink="">
      <xdr:nvSpPr>
        <xdr:cNvPr id="255" name="Овал 254"/>
        <xdr:cNvSpPr/>
      </xdr:nvSpPr>
      <xdr:spPr>
        <a:xfrm>
          <a:off x="4202460" y="4038339"/>
          <a:ext cx="100852" cy="99295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187009</xdr:colOff>
      <xdr:row>32</xdr:row>
      <xdr:rowOff>21091</xdr:rowOff>
    </xdr:from>
    <xdr:to>
      <xdr:col>31</xdr:col>
      <xdr:colOff>195058</xdr:colOff>
      <xdr:row>32</xdr:row>
      <xdr:rowOff>254296</xdr:rowOff>
    </xdr:to>
    <xdr:sp macro="" textlink="">
      <xdr:nvSpPr>
        <xdr:cNvPr id="257" name="TextBox 256"/>
        <xdr:cNvSpPr txBox="1"/>
      </xdr:nvSpPr>
      <xdr:spPr>
        <a:xfrm>
          <a:off x="501334" y="6098041"/>
          <a:ext cx="608499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lang="ru-RU" sz="900">
              <a:solidFill>
                <a:srgbClr val="00B050"/>
              </a:solidFill>
            </a:rPr>
            <a:t>Для</a:t>
          </a:r>
          <a:r>
            <a:rPr lang="ru-RU" sz="900" baseline="0">
              <a:solidFill>
                <a:srgbClr val="00B050"/>
              </a:solidFill>
            </a:rPr>
            <a:t> удаления наполнения, выберете из спадающего списка - "---". Клавишой - "</a:t>
          </a:r>
          <a:r>
            <a:rPr lang="en-US" sz="900" baseline="0">
              <a:solidFill>
                <a:srgbClr val="00B050"/>
              </a:solidFill>
            </a:rPr>
            <a:t>DEL</a:t>
          </a:r>
          <a:r>
            <a:rPr lang="ru-RU" sz="900" baseline="0">
              <a:solidFill>
                <a:srgbClr val="00B050"/>
              </a:solidFill>
            </a:rPr>
            <a:t>", наполнение секций удалять нельзя</a:t>
          </a:r>
          <a:endParaRPr lang="ru-RU" sz="900"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171451</xdr:colOff>
      <xdr:row>32</xdr:row>
      <xdr:rowOff>200025</xdr:rowOff>
    </xdr:from>
    <xdr:to>
      <xdr:col>31</xdr:col>
      <xdr:colOff>195059</xdr:colOff>
      <xdr:row>32</xdr:row>
      <xdr:rowOff>433230</xdr:rowOff>
    </xdr:to>
    <xdr:sp macro="" textlink="">
      <xdr:nvSpPr>
        <xdr:cNvPr id="299" name="TextBox 298"/>
        <xdr:cNvSpPr txBox="1"/>
      </xdr:nvSpPr>
      <xdr:spPr>
        <a:xfrm>
          <a:off x="1533526" y="6276975"/>
          <a:ext cx="505280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lang="ru-RU" sz="900">
              <a:solidFill>
                <a:srgbClr val="00B050"/>
              </a:solidFill>
            </a:rPr>
            <a:t>ПОСЛЕ ЗАПОЛНЕНИЯ ВСЕХ</a:t>
          </a:r>
          <a:r>
            <a:rPr lang="ru-RU" sz="900" baseline="0">
              <a:solidFill>
                <a:srgbClr val="00B050"/>
              </a:solidFill>
            </a:rPr>
            <a:t> ПОЛЕЙ </a:t>
          </a:r>
          <a:r>
            <a:rPr lang="ru-RU" sz="1000" b="1" baseline="0">
              <a:solidFill>
                <a:schemeClr val="tx1">
                  <a:lumMod val="50000"/>
                  <a:lumOff val="50000"/>
                </a:schemeClr>
              </a:solidFill>
            </a:rPr>
            <a:t>СЕРОГО</a:t>
          </a:r>
          <a:r>
            <a:rPr lang="ru-RU" sz="900" baseline="0">
              <a:solidFill>
                <a:srgbClr val="00B050"/>
              </a:solidFill>
            </a:rPr>
            <a:t> ЦВЕТА, ОТПРАВЬТЕ БЛАНК ЗАКАЗА ВАШЕМУ МЕНЕДЖЕРУ</a:t>
          </a:r>
          <a:endParaRPr lang="ru-RU" sz="900"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B196"/>
  <sheetViews>
    <sheetView showGridLines="0" zoomScaleNormal="100" workbookViewId="0">
      <selection activeCell="AH4" sqref="AH4:AH7"/>
    </sheetView>
  </sheetViews>
  <sheetFormatPr defaultRowHeight="15" x14ac:dyDescent="0.25"/>
  <cols>
    <col min="1" max="1" width="1.5703125" style="1" customWidth="1"/>
    <col min="2" max="32" width="3.140625" style="1" customWidth="1"/>
    <col min="33" max="33" width="5.28515625" style="1" customWidth="1"/>
    <col min="34" max="34" width="14.42578125" style="1" customWidth="1"/>
    <col min="35" max="35" width="9.140625" style="1" hidden="1" customWidth="1"/>
    <col min="36" max="36" width="12" style="1" hidden="1" customWidth="1"/>
    <col min="37" max="44" width="9.140625" style="1" hidden="1" customWidth="1"/>
    <col min="45" max="46" width="2.5703125" style="1" hidden="1" customWidth="1"/>
    <col min="47" max="47" width="25.85546875" style="1" hidden="1" customWidth="1"/>
    <col min="48" max="48" width="3" style="1" hidden="1" customWidth="1"/>
    <col min="49" max="50" width="2.5703125" style="1" hidden="1" customWidth="1"/>
    <col min="51" max="51" width="24" style="1" hidden="1" customWidth="1"/>
    <col min="52" max="53" width="3.85546875" style="1" hidden="1" customWidth="1"/>
    <col min="54" max="54" width="2.5703125" style="1" hidden="1" customWidth="1"/>
    <col min="55" max="55" width="21.7109375" style="1" hidden="1" customWidth="1"/>
    <col min="56" max="58" width="3.85546875" style="1" hidden="1" customWidth="1"/>
    <col min="59" max="59" width="18.5703125" style="1" hidden="1" customWidth="1"/>
    <col min="60" max="60" width="9.140625" style="1" hidden="1" customWidth="1"/>
    <col min="61" max="61" width="4" style="1" hidden="1" customWidth="1"/>
    <col min="62" max="62" width="9.140625" style="1" hidden="1" customWidth="1"/>
    <col min="63" max="63" width="64.140625" style="1" hidden="1" customWidth="1"/>
    <col min="64" max="64" width="19.140625" style="1" hidden="1" customWidth="1"/>
    <col min="65" max="65" width="13.42578125" style="1" customWidth="1"/>
    <col min="66" max="70" width="9.140625" style="1" customWidth="1"/>
    <col min="71" max="77" width="23.5703125" style="1" customWidth="1"/>
    <col min="78" max="78" width="23.5703125" style="1" hidden="1" customWidth="1"/>
    <col min="79" max="79" width="17" style="71" hidden="1" customWidth="1"/>
    <col min="80" max="80" width="20" style="71" hidden="1" customWidth="1"/>
    <col min="81" max="81" width="47" style="71" hidden="1" customWidth="1"/>
    <col min="82" max="89" width="23.5703125" style="1" customWidth="1"/>
    <col min="90" max="104" width="9.140625" style="1" customWidth="1"/>
    <col min="105" max="105" width="14.85546875" style="93" customWidth="1"/>
    <col min="106" max="106" width="9.140625" style="93" customWidth="1"/>
    <col min="107" max="260" width="9.140625" style="1" customWidth="1"/>
    <col min="261" max="261" width="15" style="96" customWidth="1"/>
    <col min="262" max="262" width="9.140625" style="96"/>
    <col min="263" max="269" width="9.140625" style="1"/>
    <col min="270" max="270" width="9.140625" style="1" customWidth="1"/>
    <col min="271" max="16384" width="9.140625" style="1"/>
  </cols>
  <sheetData>
    <row r="1" spans="2:262" ht="23.25" customHeight="1" thickBot="1" x14ac:dyDescent="0.3">
      <c r="B1" s="126" t="s">
        <v>498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21" t="s">
        <v>74</v>
      </c>
      <c r="AB1" s="123">
        <v>43880</v>
      </c>
      <c r="AC1" s="124"/>
      <c r="AD1" s="124"/>
      <c r="AE1" s="124"/>
      <c r="AF1" s="125"/>
      <c r="CA1" s="69" t="s">
        <v>103</v>
      </c>
      <c r="CB1" s="69" t="s">
        <v>0</v>
      </c>
      <c r="CC1" s="69" t="s">
        <v>104</v>
      </c>
      <c r="DA1" s="91" t="str">
        <f>IF(BM37&lt;&gt;"",BM37,"")</f>
        <v/>
      </c>
      <c r="DB1" s="91" t="str">
        <f>IF(BN37&lt;&gt;"",BN37,"")</f>
        <v/>
      </c>
      <c r="JA1" s="95" t="str">
        <f>IF(AND(U5=BL3,L37&lt;&gt;""),CA165,IF(AND(U5=BL4,L37&lt;&gt;""),CA167,IF(AND(U5=BL5,L37&lt;&gt;""),CA170,IF(AND(U5=BL6,L37&lt;&gt;""),CA166,IF(AND(U5=BL7,L37&lt;&gt;""),CA169,IF(AND(U5=BL8,L37&lt;&gt;""),CA163,IF(AND(U5=BL9,L37&lt;&gt;""),CA164,IF(AND(U5=BL10,L37&lt;&gt;""),CA177,IF(AND(U5=BL11,L37&lt;&gt;""),CA176,IF(AND(U5=BL12,L37&lt;&gt;""),CA178,IF(AND(U5=BL13,L37&lt;&gt;""),CA171,IF(AND(U5=BL14,L37&lt;&gt;""),CA173,IF(AND(U5=BL15,L37&lt;&gt;""),CA174,IF(AND(U5=BL16,L37&lt;&gt;""),CA175,IF(AND(U5=BL17,L37&lt;&gt;""),CA168,IF(AND(U5=BL18,L37&lt;&gt;""),CA172,""))))))))))))))))</f>
        <v/>
      </c>
      <c r="JB1" s="95" t="str">
        <f>IF(JA1&lt;&gt;"",P37,"")</f>
        <v/>
      </c>
    </row>
    <row r="2" spans="2:262" ht="15.75" thickBot="1" x14ac:dyDescent="0.3"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CA2" s="70" t="s">
        <v>105</v>
      </c>
      <c r="CB2" s="70"/>
      <c r="CC2" s="70" t="s">
        <v>106</v>
      </c>
      <c r="DA2" s="91" t="str">
        <f t="shared" ref="DA2:DA6" si="0">IF(BM38&lt;&gt;"",BM38,"")</f>
        <v/>
      </c>
      <c r="DB2" s="91" t="str">
        <f t="shared" ref="DB2:DB6" si="1">IF(BN38&lt;&gt;"",BN38,"")</f>
        <v/>
      </c>
      <c r="JA2" s="95" t="str">
        <f>IF(AND(U5=BL3,L38&lt;&gt;""),CA181,IF(AND(U5=BL4,L38&lt;&gt;""),CA182,IF(AND(U5=BL5,L38&lt;&gt;""),CA183,IF(AND(U5=BL6,L38&lt;&gt;""),CA184,IF(AND(U5=BL7,L38&lt;&gt;""),CA185,IF(AND(U5=BL8,L38&lt;&gt;""),CA186,IF(AND(U5=BL9,L38&lt;&gt;""),CA187,IF(AND(U5=BL10,L38&lt;&gt;""),CA188,IF(AND(U5=BL11,L38&lt;&gt;""),CA189,IF(AND(U5=BL12,L38&lt;&gt;""),CA190,IF(AND(U5=BL13,L38&lt;&gt;""),CA191,IF(AND(U5=BL14,L38&lt;&gt;""),CA192,IF(AND(U5=BL15,L38&lt;&gt;""),CA193,IF(AND(U5=BL16,L38&lt;&gt;""),CA194,IF(AND(U5=BL17,L38&lt;&gt;""),CA195,IF(AND(U5=BL18,L38&lt;&gt;""),CA196,""))))))))))))))))</f>
        <v/>
      </c>
      <c r="JB2" s="95" t="str">
        <f t="shared" ref="JB2:JB13" si="2">IF(JA2&lt;&gt;"",P38,"")</f>
        <v/>
      </c>
    </row>
    <row r="3" spans="2:262" x14ac:dyDescent="0.25">
      <c r="B3" s="170" t="s">
        <v>12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2"/>
      <c r="P3" s="132" t="s">
        <v>7</v>
      </c>
      <c r="Q3" s="133"/>
      <c r="R3" s="133"/>
      <c r="S3" s="133"/>
      <c r="T3" s="133"/>
      <c r="U3" s="187"/>
      <c r="V3" s="187"/>
      <c r="W3" s="187"/>
      <c r="X3" s="187"/>
      <c r="Y3" s="186" t="s">
        <v>6</v>
      </c>
      <c r="Z3" s="186"/>
      <c r="AA3" s="186"/>
      <c r="AB3" s="186"/>
      <c r="AC3" s="187"/>
      <c r="AD3" s="187"/>
      <c r="AE3" s="187"/>
      <c r="AF3" s="188"/>
      <c r="AH3" s="20" t="s">
        <v>73</v>
      </c>
      <c r="BJ3" s="22"/>
      <c r="BK3" s="22"/>
      <c r="BL3" s="17" t="s">
        <v>57</v>
      </c>
      <c r="BM3" s="22"/>
      <c r="BN3" s="76"/>
      <c r="CA3" s="70" t="s">
        <v>107</v>
      </c>
      <c r="CB3" s="70" t="s">
        <v>70</v>
      </c>
      <c r="CC3" s="70" t="s">
        <v>108</v>
      </c>
      <c r="DA3" s="91" t="str">
        <f t="shared" si="0"/>
        <v/>
      </c>
      <c r="DB3" s="91" t="str">
        <f t="shared" si="1"/>
        <v/>
      </c>
      <c r="JA3" s="95" t="str">
        <f>IF(AND(L39&lt;&gt;""),CA179,"")</f>
        <v/>
      </c>
      <c r="JB3" s="95" t="str">
        <f t="shared" si="2"/>
        <v/>
      </c>
    </row>
    <row r="4" spans="2:262" x14ac:dyDescent="0.25"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1"/>
      <c r="P4" s="173" t="s">
        <v>8</v>
      </c>
      <c r="Q4" s="174"/>
      <c r="R4" s="174"/>
      <c r="S4" s="174"/>
      <c r="T4" s="174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7"/>
      <c r="AH4" s="98">
        <v>1</v>
      </c>
      <c r="BI4" s="2"/>
      <c r="BJ4" s="23"/>
      <c r="BK4" s="23"/>
      <c r="BL4" s="17" t="s">
        <v>56</v>
      </c>
      <c r="BM4" s="22"/>
      <c r="BN4" s="76"/>
      <c r="CA4" s="70" t="s">
        <v>109</v>
      </c>
      <c r="CB4" s="70" t="s">
        <v>70</v>
      </c>
      <c r="CC4" s="70" t="s">
        <v>110</v>
      </c>
      <c r="DA4" s="91" t="str">
        <f t="shared" si="0"/>
        <v/>
      </c>
      <c r="DB4" s="91" t="str">
        <f t="shared" si="1"/>
        <v/>
      </c>
      <c r="JA4" s="95" t="str">
        <f>IF(AND(U5=BL3,L40&lt;&gt;""),CA131,IF(AND(U5=BL4,L40&lt;&gt;""),CA132,IF(AND(U5=BL5,L40&lt;&gt;""),CA133,IF(AND(U5=BL6,L40&lt;&gt;""),CA134,IF(AND(U5=BL7,L40&lt;&gt;""),CA135,IF(AND(U5=BL8,L40&lt;&gt;""),CA136,IF(AND(U5=BL9,L40&lt;&gt;""),CA137,IF(AND(U5=BL10,L40&lt;&gt;""),CA138,IF(AND(U5=BL11,L40&lt;&gt;""),CA139,IF(AND(U5=BL12,L40&lt;&gt;""),CA140,IF(AND(U5=BL13,L40&lt;&gt;""),CA141,IF(AND(U5=BL14,L40&lt;&gt;""),CA142,IF(AND(U5=BL15,L40&lt;&gt;""),CA143,IF(AND(U5=BL16,L40&lt;&gt;""),CA144,IF(AND(U5=BL17,L40&lt;&gt;""),CA145,IF(AND(U5=BL18,L40&lt;&gt;""),CA146,""))))))))))))))))</f>
        <v/>
      </c>
      <c r="JB4" s="95" t="str">
        <f t="shared" si="2"/>
        <v/>
      </c>
    </row>
    <row r="5" spans="2:262" x14ac:dyDescent="0.25"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4"/>
      <c r="P5" s="173" t="s">
        <v>9</v>
      </c>
      <c r="Q5" s="174"/>
      <c r="R5" s="174"/>
      <c r="S5" s="174"/>
      <c r="T5" s="174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7"/>
      <c r="AH5" s="98"/>
      <c r="BJ5" s="22"/>
      <c r="BK5" s="22"/>
      <c r="BL5" s="17" t="s">
        <v>55</v>
      </c>
      <c r="BM5" s="22"/>
      <c r="BN5" s="76"/>
      <c r="CA5" s="70" t="s">
        <v>111</v>
      </c>
      <c r="CB5" s="70" t="s">
        <v>70</v>
      </c>
      <c r="CC5" s="70" t="s">
        <v>112</v>
      </c>
      <c r="DA5" s="91" t="str">
        <f t="shared" si="0"/>
        <v/>
      </c>
      <c r="DB5" s="91" t="str">
        <f t="shared" si="1"/>
        <v/>
      </c>
      <c r="JA5" s="95" t="str">
        <f>IF(AND(U5=BL3,L41&lt;&gt;""),CA147,IF(AND(U5=BL4,L41&lt;&gt;""),CA148,IF(AND(U5=BL5,L41&lt;&gt;""),CA149,IF(AND(U5=BL6,L41&lt;&gt;""),CA150,IF(AND(U5=BL7,L41&lt;&gt;""),CA151,IF(AND(U5=BL8,L41&lt;&gt;""),CA152,IF(AND(U5=BL9,L41&lt;&gt;""),CA153,IF(AND(U5=BL10,L41&lt;&gt;""),CA154,IF(AND(U5=BL11,L41&lt;&gt;""),CA155,IF(AND(U5=BL12,L41&lt;&gt;""),CA156,IF(AND(U5=BL13,L41&lt;&gt;""),CA157,IF(AND(U5=BL14,L41&lt;&gt;""),CA158,IF(AND(U5=BL15,L41&lt;&gt;""),CA159,IF(AND(U5=BL16,L41&lt;&gt;""),CA160,IF(AND(U5=BL17,L41&lt;&gt;""),CA161,IF(AND(U5=BL18,L41&lt;&gt;""),CA162,""))))))))))))))))</f>
        <v/>
      </c>
      <c r="JB5" s="95" t="str">
        <f t="shared" si="2"/>
        <v/>
      </c>
    </row>
    <row r="6" spans="2:262" x14ac:dyDescent="0.25">
      <c r="B6" s="192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4"/>
      <c r="P6" s="173" t="s">
        <v>10</v>
      </c>
      <c r="Q6" s="174"/>
      <c r="R6" s="174"/>
      <c r="S6" s="174"/>
      <c r="T6" s="174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7"/>
      <c r="AH6" s="98"/>
      <c r="BJ6" s="22"/>
      <c r="BK6" s="22"/>
      <c r="BL6" s="17" t="s">
        <v>54</v>
      </c>
      <c r="BM6" s="22"/>
      <c r="BN6" s="76"/>
      <c r="CA6" s="70" t="s">
        <v>113</v>
      </c>
      <c r="CB6" s="70" t="s">
        <v>70</v>
      </c>
      <c r="CC6" s="70" t="s">
        <v>114</v>
      </c>
      <c r="DA6" s="94" t="str">
        <f t="shared" si="0"/>
        <v/>
      </c>
      <c r="DB6" s="94" t="str">
        <f t="shared" si="1"/>
        <v/>
      </c>
      <c r="JA6" s="95" t="str">
        <f>IF(AND(U6=BL3,L42&lt;&gt;""),CA115,IF(AND(U6=BL4,L42&lt;&gt;""),CA116,IF(AND(U6=BL5,L42&lt;&gt;""),CA117,IF(AND(U6=BL6,L42&lt;&gt;""),CA118,IF(AND(U6=BL7,L42&lt;&gt;""),CA119,IF(AND(U6=BL8,L42&lt;&gt;""),CA120,IF(AND(U6=BL9,L42&lt;&gt;""),CA121,IF(AND(U6=BL10,L42&lt;&gt;""),CA122,IF(AND(U6=BL11,L42&lt;&gt;""),CA123,IF(AND(U6=BL12,L42&lt;&gt;""),CA124,IF(AND(U6=BL13,L42&lt;&gt;""),CA125,IF(AND(U6=BL14,L42&lt;&gt;""),CA126,IF(AND(U6=BL15,L42&lt;&gt;""),CA127,IF(AND(U6=BL16,L42&lt;&gt;""),CA128,IF(AND(U6=BL17,L42&lt;&gt;""),CA129,IF(AND(U6=BL18,L42&lt;&gt;""),CA130,""))))))))))))))))</f>
        <v/>
      </c>
      <c r="JB6" s="95" t="str">
        <f t="shared" si="2"/>
        <v/>
      </c>
    </row>
    <row r="7" spans="2:262" x14ac:dyDescent="0.25">
      <c r="B7" s="192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4"/>
      <c r="P7" s="198" t="s">
        <v>18</v>
      </c>
      <c r="Q7" s="199"/>
      <c r="R7" s="199"/>
      <c r="S7" s="199"/>
      <c r="T7" s="199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1"/>
      <c r="AH7" s="98"/>
      <c r="BJ7" s="22"/>
      <c r="BK7" s="22"/>
      <c r="BL7" s="17" t="s">
        <v>53</v>
      </c>
      <c r="BM7" s="22"/>
      <c r="BN7" s="76"/>
      <c r="CA7" s="70" t="s">
        <v>115</v>
      </c>
      <c r="CB7" s="70" t="s">
        <v>70</v>
      </c>
      <c r="CC7" s="70" t="s">
        <v>116</v>
      </c>
      <c r="DA7" s="92"/>
      <c r="DB7" s="92"/>
      <c r="JA7" s="95" t="str">
        <f>IF(AND(U6=BL3,L43&lt;&gt;""),CA99,IF(AND(U6=BL4,L43&lt;&gt;""),CA100,IF(AND(U6=BL5,L43&lt;&gt;""),CA101,IF(AND(U6=BL6,L43&lt;&gt;""),CA102,IF(AND(U6=BL7,L43&lt;&gt;""),CA103,IF(AND(U6=BL8,L43&lt;&gt;""),CA104,IF(AND(U6=BL9,L43&lt;&gt;""),CA105,IF(AND(U6=BL10,L43&lt;&gt;""),CA106,IF(AND(U6=BL11,L43&lt;&gt;""),CA107,IF(AND(U6=BL12,L43&lt;&gt;""),CA108,IF(AND(U6=BL13,L43&lt;&gt;""),CA109,IF(AND(U6=BL14,L43&lt;&gt;""),CA110,IF(AND(U6=BL15,L43&lt;&gt;""),CA111,IF(AND(U6=BL16,L43&lt;&gt;""),CA112,IF(AND(U6=BL17,L43&lt;&gt;""),CA113,IF(AND(U6=BL18,L43&lt;&gt;""),CA114,""))))))))))))))))</f>
        <v/>
      </c>
      <c r="JB7" s="95" t="str">
        <f t="shared" si="2"/>
        <v/>
      </c>
    </row>
    <row r="8" spans="2:262" ht="15.75" customHeight="1" thickBot="1" x14ac:dyDescent="0.3">
      <c r="B8" s="195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7"/>
      <c r="P8" s="202" t="s">
        <v>11</v>
      </c>
      <c r="Q8" s="203"/>
      <c r="R8" s="203"/>
      <c r="S8" s="203"/>
      <c r="T8" s="203"/>
      <c r="U8" s="204" t="s">
        <v>44</v>
      </c>
      <c r="V8" s="205"/>
      <c r="W8" s="205"/>
      <c r="X8" s="204" t="s">
        <v>59</v>
      </c>
      <c r="Y8" s="205"/>
      <c r="Z8" s="205"/>
      <c r="AA8" s="205"/>
      <c r="AB8" s="206"/>
      <c r="AC8" s="18" t="s">
        <v>58</v>
      </c>
      <c r="AD8" s="205" t="str">
        <f>IF(OR(U5=BL11,U5=BL5,U5=BL10,U5=BL9),2178,IF(OR(U5=BL3,U5=BL4,U5=BL6,U5=BL7,U5=BL8,U5=BL12,U5=BL13,U5=BL14,U5=BL15,U5=BL16,U5=BL17,U5=BL18),2175,""))</f>
        <v/>
      </c>
      <c r="AE8" s="205"/>
      <c r="AF8" s="207"/>
      <c r="BJ8" s="22"/>
      <c r="BK8" s="22"/>
      <c r="BL8" s="17" t="s">
        <v>52</v>
      </c>
      <c r="BM8" s="22"/>
      <c r="BN8" s="76"/>
      <c r="CA8" s="70" t="s">
        <v>117</v>
      </c>
      <c r="CB8" s="70" t="s">
        <v>70</v>
      </c>
      <c r="CC8" s="70" t="s">
        <v>118</v>
      </c>
      <c r="DA8" s="92"/>
      <c r="DB8" s="92"/>
      <c r="JA8" s="95" t="str">
        <f>IF(AND(U6=BL3,L44&lt;&gt;""),CA83,IF(AND(U6=BL4,L44&lt;&gt;""),CA84,IF(AND(U6=BL5,L44&lt;&gt;""),CA85,IF(AND(U6=BL6,L44&lt;&gt;""),CA86,IF(AND(U6=BL7,L44&lt;&gt;""),CA87,IF(AND(U6=BL8,L44&lt;&gt;""),CA88,IF(AND(U6=BL9,L44&lt;&gt;""),CA89,IF(AND(U6=BL10,L44&lt;&gt;""),CA90,IF(AND(U6=BL11,L44&lt;&gt;""),CA91,IF(AND(U6=BL12,L44&lt;&gt;""),CA92,IF(AND(U6=BL13,L44&lt;&gt;""),CA93,IF(AND(U6=BL14,L44&lt;&gt;""),CA94,IF(AND(U6=BL15,L44&lt;&gt;""),CA95,IF(AND(U6=BL16,L44&lt;&gt;""),CA96,IF(AND(U6=BL17,L44&lt;&gt;""),CA97,IF(AND(U6=BL18,L44&lt;&gt;""),CA98,""))))))))))))))))</f>
        <v/>
      </c>
      <c r="JB8" s="95" t="str">
        <f t="shared" si="2"/>
        <v/>
      </c>
    </row>
    <row r="9" spans="2:262" ht="7.5" customHeight="1" x14ac:dyDescent="0.25"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178" t="str">
        <f>IF(U5="","ВЫБЕРИТЕ ЦВЕТ КОРПУСА",IF(U5&lt;&gt;"","ЦВЕТ КОРПУСА - ОК",""))</f>
        <v>ВЫБЕРИТЕ ЦВЕТ КОРПУСА</v>
      </c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9"/>
      <c r="BJ9" s="22"/>
      <c r="BK9" s="22"/>
      <c r="BL9" s="17" t="s">
        <v>51</v>
      </c>
      <c r="BM9" s="22"/>
      <c r="BN9" s="76"/>
      <c r="CA9" s="70" t="s">
        <v>119</v>
      </c>
      <c r="CB9" s="70" t="s">
        <v>70</v>
      </c>
      <c r="CC9" s="70" t="s">
        <v>120</v>
      </c>
      <c r="DA9" s="92"/>
      <c r="DB9" s="92"/>
      <c r="JA9" s="95" t="str">
        <f>IF(AND(U6=BL3,L45&lt;&gt;""),CA67,IF(AND(U6=BL4,L45&lt;&gt;""),CA68,IF(AND(U6=BL5,L45&lt;&gt;""),CA69,IF(AND(U6=BL6,L45&lt;&gt;""),CA70,IF(AND(U6=BL7,L45&lt;&gt;""),CA71,IF(AND(U6=BL8,L45&lt;&gt;""),CA72,IF(AND(U6=BL9,L45&lt;&gt;""),CA73,IF(AND(U6=BL10,L45&lt;&gt;""),CA74,IF(AND(U6=BL11,L45&lt;&gt;""),CA75,IF(AND(U6=BL12,L45&lt;&gt;""),CA76,IF(AND(U6=BL13,L45&lt;&gt;""),CA77,IF(AND(U6=BL14,L45&lt;&gt;""),CA78,IF(AND(U6=BL15,L45&lt;&gt;""),CA79,IF(AND(U6=BL16,L45&lt;&gt;""),CA80,IF(AND(U6=BL17,L45&lt;&gt;""),CA81,IF(AND(U6=BL18,L45&lt;&gt;""),CA82,""))))))))))))))))</f>
        <v/>
      </c>
      <c r="JB9" s="95" t="str">
        <f t="shared" si="2"/>
        <v/>
      </c>
    </row>
    <row r="10" spans="2:262" ht="7.5" customHeight="1" x14ac:dyDescent="0.25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1"/>
      <c r="BL10" s="17" t="s">
        <v>40</v>
      </c>
      <c r="BM10" s="22"/>
      <c r="BN10" s="76"/>
      <c r="CA10" s="70" t="s">
        <v>121</v>
      </c>
      <c r="CB10" s="70" t="s">
        <v>70</v>
      </c>
      <c r="CC10" s="70" t="s">
        <v>122</v>
      </c>
      <c r="DA10" s="92"/>
      <c r="DB10" s="92"/>
      <c r="JA10" s="95" t="str">
        <f>IF(AND(U6=BL3,L46&lt;&gt;""),CA51,IF(AND(U6=BL4,L46&lt;&gt;""),CA52,IF(AND(U6=BL5,L46&lt;&gt;""),CA53,IF(AND(U6=BL6,L46&lt;&gt;""),CA54,IF(AND(U6=BL7,L46&lt;&gt;""),CA55,IF(AND(U6=BL8,L46&lt;&gt;""),CA56,IF(AND(U6=BL9,L46&lt;&gt;""),CA57,IF(AND(U6=BL10,L46&lt;&gt;""),CA58,IF(AND(U6=BL11,L46&lt;&gt;""),CA59,IF(AND(U6=BL12,L46&lt;&gt;""),CA60,IF(AND(U6=BL13,L46&lt;&gt;""),CA61,IF(AND(U6=BL14,L46&lt;&gt;""),CA62,IF(AND(U6=BL15,L46&lt;&gt;""),CA63,IF(AND(U6=BL16,L46&lt;&gt;""),CA64,IF(AND(U6=BL17,L46&lt;&gt;""),CA65,IF(AND(U6=BL18,L46&lt;&gt;""),CA66,""))))))))))))))))</f>
        <v/>
      </c>
      <c r="JB10" s="95" t="str">
        <f t="shared" si="2"/>
        <v/>
      </c>
    </row>
    <row r="11" spans="2:262" ht="15" customHeight="1" x14ac:dyDescent="0.25"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180" t="str">
        <f>IF(U6="","ВЫБЕРИТЕ ЦВЕТ ФАСАДОВ",IF(U6&lt;&gt;"","ЦВЕТ ФАСАДОВ - ОК",""))</f>
        <v>ВЫБЕРИТЕ ЦВЕТ ФАСАДОВ</v>
      </c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1"/>
      <c r="BJ11" s="4"/>
      <c r="BK11" s="4"/>
      <c r="BL11" s="17" t="s">
        <v>41</v>
      </c>
      <c r="BM11" s="22"/>
      <c r="BN11" s="76"/>
      <c r="CA11" s="70" t="s">
        <v>123</v>
      </c>
      <c r="CB11" s="70" t="s">
        <v>70</v>
      </c>
      <c r="CC11" s="70" t="s">
        <v>124</v>
      </c>
      <c r="DA11" s="92"/>
      <c r="DB11" s="92"/>
      <c r="JA11" s="95" t="str">
        <f>IF(AND(U6=BL3,L47&lt;&gt;""),CA35,IF(AND(U6=BL4,L47&lt;&gt;""),CA36,IF(AND(U6=BL5,L47&lt;&gt;""),CA37,IF(AND(U6=BL6,L47&lt;&gt;""),CA38,IF(AND(U6=BL7,L47&lt;&gt;""),CA39,IF(AND(U6=BL8,L47&lt;&gt;""),CA40,IF(AND(U6=BL9,L47&lt;&gt;""),CA41,IF(AND(U6=BL10,L47&lt;&gt;""),CA42,IF(AND(U6=BL11,L47&lt;&gt;""),CA43,IF(AND(U6=BL12,L47&lt;&gt;""),CA44,IF(AND(U6=BL13,L47&lt;&gt;""),CA45,IF(AND(U6=BL14,L47&lt;&gt;""),CA46,IF(AND(U6=BL15,L47&lt;&gt;""),CA47,IF(AND(U6=BL16,L47&lt;&gt;""),CA48,IF(AND(U6=BL17,L47&lt;&gt;""),CA49,IF(AND(U6=BL18,L47&lt;&gt;""),CA50,""))))))))))))))))</f>
        <v/>
      </c>
      <c r="JB11" s="95" t="str">
        <f t="shared" si="2"/>
        <v/>
      </c>
    </row>
    <row r="12" spans="2:262" ht="15" customHeight="1" x14ac:dyDescent="0.25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180" t="str">
        <f>IF(U7="","УКАЖИТЕ КОЛИЧЕСТВО КОМПЛЕКТОВ",IF(U7&lt;&gt;"","КОЛИЧЕСТВО КОМПЛЕКТОВ - ОК",""))</f>
        <v>УКАЖИТЕ КОЛИЧЕСТВО КОМПЛЕКТОВ</v>
      </c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1"/>
      <c r="BJ12" s="4"/>
      <c r="BK12" s="4"/>
      <c r="BL12" s="17" t="s">
        <v>50</v>
      </c>
      <c r="BM12" s="22"/>
      <c r="BN12" s="76"/>
      <c r="CA12" s="70" t="s">
        <v>125</v>
      </c>
      <c r="CB12" s="70" t="s">
        <v>70</v>
      </c>
      <c r="CC12" s="70" t="s">
        <v>126</v>
      </c>
      <c r="DA12" s="92"/>
      <c r="DB12" s="92"/>
      <c r="JA12" s="95" t="str">
        <f>IF(AND(U6=BL3,L48&lt;&gt;""),CA19,IF(AND(U6=BL4,L48&lt;&gt;""),CA20,IF(AND(U6=BL5,L48&lt;&gt;""),CA21,IF(AND(U6=BL6,L48&lt;&gt;""),CA22,IF(AND(U6=BL7,L48&lt;&gt;""),CA23,IF(AND(U6=BL8,L48&lt;&gt;""),CA24,IF(AND(U6=BL9,L48&lt;&gt;""),CA25,IF(AND(U6=BL10,L48&lt;&gt;""),CA26,IF(AND(U6=BL11,L48&lt;&gt;""),CA27,IF(AND(U6=BL12,L48&lt;&gt;""),CA28,IF(AND(U6=BL13,L48&lt;&gt;""),CA29,IF(AND(U6=BL14,L48&lt;&gt;""),CA30,IF(AND(U6=BL15,L48&lt;&gt;""),CA31,IF(AND(U6=BL16,L48&lt;&gt;""),CA32,IF(AND(U6=BL17,L48&lt;&gt;""),CA33,IF(AND(U6=BL18,L48&lt;&gt;""),CA34,""))))))))))))))))</f>
        <v/>
      </c>
      <c r="JB12" s="95" t="str">
        <f t="shared" si="2"/>
        <v/>
      </c>
    </row>
    <row r="13" spans="2:262" ht="15.75" thickBot="1" x14ac:dyDescent="0.3">
      <c r="B13" s="3"/>
      <c r="C13" s="97" t="str">
        <f>IF(OR(F15="---",F15=""),"ВЫБЕРИТЕ НАПОЛНЕНИЕ",IF(OR(F15&lt;&gt;"---",F15&lt;&gt;""),"НАПОЛНЕНИЕ - ОК",""))</f>
        <v>ВЫБЕРИТЕ НАПОЛНЕНИЕ</v>
      </c>
      <c r="D13" s="97"/>
      <c r="E13" s="97"/>
      <c r="F13" s="97"/>
      <c r="G13" s="97"/>
      <c r="H13" s="97"/>
      <c r="I13" s="97"/>
      <c r="J13" s="9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97" t="str">
        <f>IF(OR(AA15="---",AA15=""),"ВЫБЕРИТЕ НАПОЛНЕНИЕ",IF(OR(AA15&lt;&gt;"---",AA15&lt;&gt;""),"НАПОЛНЕНИЕ - ОК",""))</f>
        <v>ВЫБЕРИТЕ НАПОЛНЕНИЕ</v>
      </c>
      <c r="Y13" s="97"/>
      <c r="Z13" s="97"/>
      <c r="AA13" s="97"/>
      <c r="AB13" s="97"/>
      <c r="AC13" s="97"/>
      <c r="AD13" s="97"/>
      <c r="AE13" s="97"/>
      <c r="AF13" s="5"/>
      <c r="BJ13" s="4"/>
      <c r="BK13" s="4"/>
      <c r="BL13" s="17" t="s">
        <v>49</v>
      </c>
      <c r="BM13" s="22"/>
      <c r="BN13" s="76"/>
      <c r="CA13" s="70" t="s">
        <v>127</v>
      </c>
      <c r="CB13" s="70" t="s">
        <v>70</v>
      </c>
      <c r="CC13" s="70" t="s">
        <v>128</v>
      </c>
      <c r="DA13" s="92"/>
      <c r="DB13" s="92"/>
      <c r="JA13" s="95" t="str">
        <f>IF(AND(U6=BL3,L49&lt;&gt;""),CA3,IF(AND(U6=BL4,L49&lt;&gt;""),CA4,IF(AND(U6=BL5,L49&lt;&gt;""),CA5,IF(AND(U6=BL6,L49&lt;&gt;""),CA6,IF(AND(U6=BL7,L49&lt;&gt;""),CA7,IF(AND(U6=BL8,L49&lt;&gt;""),CA8,IF(AND(U6=BL9,L49&lt;&gt;""),CA9,IF(AND(U6=BL10,L49&lt;&gt;""),CA10,IF(AND(U6=BL11,L49&lt;&gt;""),CA11,IF(AND(U6=BL12,L49&lt;&gt;""),CA12,IF(AND(U6=BL13,L49&lt;&gt;""),CA13,IF(AND(U6=BL14,L49&lt;&gt;""),CA14,IF(AND(U6=BL15,L49&lt;&gt;""),CA15,IF(AND(U6=BL16,L49&lt;&gt;""),CA16,IF(AND(U6=BL17,L49&lt;&gt;""),CA17,IF(AND(U6=BL18,L49&lt;&gt;""),CA18,""))))))))))))))))</f>
        <v/>
      </c>
      <c r="JB13" s="95" t="str">
        <f t="shared" si="2"/>
        <v/>
      </c>
    </row>
    <row r="14" spans="2:262" ht="15.75" thickBot="1" x14ac:dyDescent="0.3">
      <c r="B14" s="3"/>
      <c r="C14" s="182" t="s">
        <v>2</v>
      </c>
      <c r="D14" s="183"/>
      <c r="E14" s="183"/>
      <c r="F14" s="183"/>
      <c r="G14" s="183"/>
      <c r="H14" s="183"/>
      <c r="I14" s="183"/>
      <c r="J14" s="18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182" t="s">
        <v>3</v>
      </c>
      <c r="Y14" s="183"/>
      <c r="Z14" s="183"/>
      <c r="AA14" s="183"/>
      <c r="AB14" s="183"/>
      <c r="AC14" s="183"/>
      <c r="AD14" s="183"/>
      <c r="AE14" s="184"/>
      <c r="AF14" s="5"/>
      <c r="BJ14" s="4"/>
      <c r="BK14" s="4"/>
      <c r="BL14" s="17" t="s">
        <v>497</v>
      </c>
      <c r="BM14" s="22"/>
      <c r="BN14" s="76"/>
      <c r="CA14" s="70" t="s">
        <v>129</v>
      </c>
      <c r="CB14" s="70" t="s">
        <v>70</v>
      </c>
      <c r="CC14" s="70" t="s">
        <v>130</v>
      </c>
      <c r="DA14" s="92"/>
      <c r="DB14" s="92"/>
    </row>
    <row r="15" spans="2:262" ht="15" customHeight="1" x14ac:dyDescent="0.25">
      <c r="B15" s="3"/>
      <c r="C15" s="103" t="s">
        <v>37</v>
      </c>
      <c r="D15" s="104"/>
      <c r="E15" s="104"/>
      <c r="F15" s="109" t="s">
        <v>26</v>
      </c>
      <c r="G15" s="110"/>
      <c r="H15" s="110"/>
      <c r="I15" s="110"/>
      <c r="J15" s="111"/>
      <c r="K15" s="115" t="str">
        <f>IF(F15="","!","")</f>
        <v/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102"/>
      <c r="X15" s="103" t="s">
        <v>37</v>
      </c>
      <c r="Y15" s="104"/>
      <c r="Z15" s="104"/>
      <c r="AA15" s="109" t="s">
        <v>26</v>
      </c>
      <c r="AB15" s="110"/>
      <c r="AC15" s="110"/>
      <c r="AD15" s="110"/>
      <c r="AE15" s="111"/>
      <c r="AF15" s="175" t="str">
        <f>IF(AA15="","!","")</f>
        <v/>
      </c>
      <c r="BJ15" s="4"/>
      <c r="BK15" s="4"/>
      <c r="BL15" s="17" t="s">
        <v>48</v>
      </c>
      <c r="BM15" s="22"/>
      <c r="BN15" s="76"/>
      <c r="CA15" s="70" t="s">
        <v>131</v>
      </c>
      <c r="CB15" s="70" t="s">
        <v>70</v>
      </c>
      <c r="CC15" s="70" t="s">
        <v>132</v>
      </c>
      <c r="DA15" s="92"/>
      <c r="DB15" s="92"/>
    </row>
    <row r="16" spans="2:262" ht="15" customHeight="1" thickBot="1" x14ac:dyDescent="0.3">
      <c r="B16" s="3"/>
      <c r="C16" s="105"/>
      <c r="D16" s="106"/>
      <c r="E16" s="106"/>
      <c r="F16" s="112"/>
      <c r="G16" s="113"/>
      <c r="H16" s="113"/>
      <c r="I16" s="113"/>
      <c r="J16" s="114"/>
      <c r="K16" s="115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02"/>
      <c r="X16" s="105"/>
      <c r="Y16" s="106"/>
      <c r="Z16" s="106"/>
      <c r="AA16" s="112"/>
      <c r="AB16" s="113"/>
      <c r="AC16" s="113"/>
      <c r="AD16" s="113"/>
      <c r="AE16" s="114"/>
      <c r="AF16" s="175"/>
      <c r="BJ16" s="4"/>
      <c r="BK16" s="4"/>
      <c r="BL16" s="17" t="s">
        <v>47</v>
      </c>
      <c r="BM16" s="22"/>
      <c r="BN16" s="76"/>
      <c r="CA16" s="70" t="s">
        <v>133</v>
      </c>
      <c r="CB16" s="70" t="s">
        <v>70</v>
      </c>
      <c r="CC16" s="70" t="s">
        <v>134</v>
      </c>
      <c r="DA16" s="92"/>
      <c r="DB16" s="92"/>
    </row>
    <row r="17" spans="2:106" ht="15" customHeight="1" x14ac:dyDescent="0.25">
      <c r="B17" s="3"/>
      <c r="C17" s="107"/>
      <c r="D17" s="107"/>
      <c r="E17" s="107"/>
      <c r="F17" s="108"/>
      <c r="G17" s="108"/>
      <c r="H17" s="108"/>
      <c r="I17" s="108"/>
      <c r="J17" s="108"/>
      <c r="K17" s="101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101"/>
      <c r="X17" s="107"/>
      <c r="Y17" s="107"/>
      <c r="Z17" s="107"/>
      <c r="AA17" s="108"/>
      <c r="AB17" s="108"/>
      <c r="AC17" s="108"/>
      <c r="AD17" s="108"/>
      <c r="AE17" s="108"/>
      <c r="AF17" s="102"/>
      <c r="BJ17" s="4"/>
      <c r="BK17" s="4"/>
      <c r="BL17" s="17" t="s">
        <v>46</v>
      </c>
      <c r="BM17" s="22"/>
      <c r="BN17" s="76"/>
      <c r="CA17" s="70" t="s">
        <v>135</v>
      </c>
      <c r="CB17" s="70" t="s">
        <v>70</v>
      </c>
      <c r="CC17" s="70" t="s">
        <v>136</v>
      </c>
      <c r="DA17" s="92"/>
      <c r="DB17" s="92"/>
    </row>
    <row r="18" spans="2:106" ht="15.75" customHeight="1" x14ac:dyDescent="0.25">
      <c r="B18" s="3"/>
      <c r="C18" s="107"/>
      <c r="D18" s="107"/>
      <c r="E18" s="107"/>
      <c r="F18" s="108"/>
      <c r="G18" s="108"/>
      <c r="H18" s="108"/>
      <c r="I18" s="108"/>
      <c r="J18" s="108"/>
      <c r="K18" s="101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101"/>
      <c r="X18" s="107"/>
      <c r="Y18" s="107"/>
      <c r="Z18" s="107"/>
      <c r="AA18" s="108"/>
      <c r="AB18" s="108"/>
      <c r="AC18" s="108"/>
      <c r="AD18" s="108"/>
      <c r="AE18" s="108"/>
      <c r="AF18" s="102"/>
      <c r="BJ18" s="4"/>
      <c r="BK18" s="4"/>
      <c r="BL18" s="17" t="s">
        <v>45</v>
      </c>
      <c r="BM18" s="22"/>
      <c r="BN18" s="76"/>
      <c r="CA18" s="70" t="s">
        <v>137</v>
      </c>
      <c r="CB18" s="70" t="s">
        <v>70</v>
      </c>
      <c r="CC18" s="70" t="s">
        <v>138</v>
      </c>
    </row>
    <row r="19" spans="2:106" x14ac:dyDescent="0.25">
      <c r="B19" s="3"/>
      <c r="C19" s="4"/>
      <c r="D19" s="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5"/>
      <c r="BJ19" s="4"/>
      <c r="BK19" s="4"/>
      <c r="BL19" s="17"/>
      <c r="BM19" s="4"/>
      <c r="CA19" s="70" t="s">
        <v>139</v>
      </c>
      <c r="CB19" s="70" t="s">
        <v>69</v>
      </c>
      <c r="CC19" s="70" t="s">
        <v>140</v>
      </c>
    </row>
    <row r="20" spans="2:106" x14ac:dyDescent="0.25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5"/>
      <c r="BJ20" s="4"/>
      <c r="BK20" s="4"/>
      <c r="BL20" s="4"/>
      <c r="BM20" s="4"/>
      <c r="CA20" s="70" t="s">
        <v>141</v>
      </c>
      <c r="CB20" s="70" t="s">
        <v>69</v>
      </c>
      <c r="CC20" s="70" t="s">
        <v>142</v>
      </c>
    </row>
    <row r="21" spans="2:106" x14ac:dyDescent="0.25"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5"/>
      <c r="BJ21" s="4"/>
      <c r="BK21" s="4"/>
      <c r="BL21" s="4"/>
      <c r="BM21" s="4"/>
      <c r="CA21" s="70" t="s">
        <v>143</v>
      </c>
      <c r="CB21" s="70" t="s">
        <v>69</v>
      </c>
      <c r="CC21" s="70" t="s">
        <v>144</v>
      </c>
    </row>
    <row r="22" spans="2:106" x14ac:dyDescent="0.25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5"/>
      <c r="BJ22" s="4"/>
      <c r="BK22" s="4"/>
      <c r="BL22" s="4"/>
      <c r="BM22" s="4"/>
      <c r="CA22" s="70" t="s">
        <v>145</v>
      </c>
      <c r="CB22" s="70" t="s">
        <v>69</v>
      </c>
      <c r="CC22" s="70" t="s">
        <v>146</v>
      </c>
    </row>
    <row r="23" spans="2:106" ht="15.75" thickBot="1" x14ac:dyDescent="0.3">
      <c r="B23" s="3"/>
      <c r="C23" s="97" t="str">
        <f>IF(OR(F25="---",F25=""),"ВЫБЕРИТЕ НАПОЛНЕНИЕ",IF(OR(F25&lt;&gt;"---",F25&lt;&gt;""),"НАПОЛНЕНИЕ - ОК",""))</f>
        <v>ВЫБЕРИТЕ НАПОЛНЕНИЕ</v>
      </c>
      <c r="D23" s="97"/>
      <c r="E23" s="97"/>
      <c r="F23" s="97"/>
      <c r="G23" s="97"/>
      <c r="H23" s="97"/>
      <c r="I23" s="97"/>
      <c r="J23" s="97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97" t="str">
        <f>IF(OR(AA25="---",AA25=""),"ВЫБЕРИТЕ НАПОЛНЕНИЕ",IF(OR(AA25&lt;&gt;"---",AA25&lt;&gt;""),"НАПОЛНЕНИЕ - ОК",""))</f>
        <v>ВЫБЕРИТЕ НАПОЛНЕНИЕ</v>
      </c>
      <c r="Y23" s="97"/>
      <c r="Z23" s="97"/>
      <c r="AA23" s="97"/>
      <c r="AB23" s="97"/>
      <c r="AC23" s="97"/>
      <c r="AD23" s="97"/>
      <c r="AE23" s="97"/>
      <c r="AF23" s="5"/>
      <c r="BJ23" s="4"/>
      <c r="BK23" s="4"/>
      <c r="BL23" s="4"/>
      <c r="BM23" s="4"/>
      <c r="BT23" s="7"/>
      <c r="CA23" s="70" t="s">
        <v>147</v>
      </c>
      <c r="CB23" s="70" t="s">
        <v>69</v>
      </c>
      <c r="CC23" s="70" t="s">
        <v>148</v>
      </c>
    </row>
    <row r="24" spans="2:106" ht="15.75" thickBot="1" x14ac:dyDescent="0.3">
      <c r="B24" s="3"/>
      <c r="C24" s="182" t="s">
        <v>5</v>
      </c>
      <c r="D24" s="183"/>
      <c r="E24" s="183"/>
      <c r="F24" s="183"/>
      <c r="G24" s="183"/>
      <c r="H24" s="183"/>
      <c r="I24" s="183"/>
      <c r="J24" s="184"/>
      <c r="K24" s="8"/>
      <c r="L24" s="8"/>
      <c r="M24" s="8"/>
      <c r="N24" s="8"/>
      <c r="O24" s="8"/>
      <c r="P24" s="8"/>
      <c r="Q24" s="8"/>
      <c r="R24" s="8"/>
      <c r="S24" s="4"/>
      <c r="T24" s="4"/>
      <c r="U24" s="4"/>
      <c r="V24" s="4"/>
      <c r="W24" s="4"/>
      <c r="X24" s="182" t="s">
        <v>4</v>
      </c>
      <c r="Y24" s="183"/>
      <c r="Z24" s="183"/>
      <c r="AA24" s="183"/>
      <c r="AB24" s="183"/>
      <c r="AC24" s="183"/>
      <c r="AD24" s="183"/>
      <c r="AE24" s="184"/>
      <c r="AF24" s="5"/>
      <c r="BJ24" s="4"/>
      <c r="BK24" s="4"/>
      <c r="BL24" s="4"/>
      <c r="BM24" s="4"/>
      <c r="CA24" s="70" t="s">
        <v>149</v>
      </c>
      <c r="CB24" s="70" t="s">
        <v>69</v>
      </c>
      <c r="CC24" s="70" t="s">
        <v>150</v>
      </c>
    </row>
    <row r="25" spans="2:106" ht="15" customHeight="1" x14ac:dyDescent="0.25">
      <c r="B25" s="3"/>
      <c r="C25" s="103" t="s">
        <v>37</v>
      </c>
      <c r="D25" s="104"/>
      <c r="E25" s="104"/>
      <c r="F25" s="109" t="s">
        <v>26</v>
      </c>
      <c r="G25" s="110"/>
      <c r="H25" s="110"/>
      <c r="I25" s="110"/>
      <c r="J25" s="111"/>
      <c r="K25" s="115" t="str">
        <f>IF(F25="","!","")</f>
        <v/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102"/>
      <c r="X25" s="103" t="s">
        <v>37</v>
      </c>
      <c r="Y25" s="104"/>
      <c r="Z25" s="104"/>
      <c r="AA25" s="109" t="s">
        <v>26</v>
      </c>
      <c r="AB25" s="110"/>
      <c r="AC25" s="110"/>
      <c r="AD25" s="110"/>
      <c r="AE25" s="111"/>
      <c r="AF25" s="175" t="str">
        <f>IF(AA25="","!","")</f>
        <v/>
      </c>
      <c r="BJ25" s="4"/>
      <c r="BK25" s="4"/>
      <c r="BL25" s="4"/>
      <c r="BM25" s="4"/>
      <c r="CA25" s="70" t="s">
        <v>151</v>
      </c>
      <c r="CB25" s="70" t="s">
        <v>69</v>
      </c>
      <c r="CC25" s="70" t="s">
        <v>152</v>
      </c>
    </row>
    <row r="26" spans="2:106" ht="15" customHeight="1" thickBot="1" x14ac:dyDescent="0.3">
      <c r="B26" s="3"/>
      <c r="C26" s="105"/>
      <c r="D26" s="106"/>
      <c r="E26" s="106"/>
      <c r="F26" s="112"/>
      <c r="G26" s="113"/>
      <c r="H26" s="113"/>
      <c r="I26" s="113"/>
      <c r="J26" s="114"/>
      <c r="K26" s="115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102"/>
      <c r="X26" s="105"/>
      <c r="Y26" s="106"/>
      <c r="Z26" s="106"/>
      <c r="AA26" s="112"/>
      <c r="AB26" s="113"/>
      <c r="AC26" s="113"/>
      <c r="AD26" s="113"/>
      <c r="AE26" s="114"/>
      <c r="AF26" s="175"/>
      <c r="BJ26" s="4"/>
      <c r="BK26" s="4"/>
      <c r="BL26" s="4"/>
      <c r="BM26" s="4"/>
      <c r="CA26" s="70" t="s">
        <v>153</v>
      </c>
      <c r="CB26" s="70" t="s">
        <v>69</v>
      </c>
      <c r="CC26" s="70" t="s">
        <v>154</v>
      </c>
    </row>
    <row r="27" spans="2:106" x14ac:dyDescent="0.25">
      <c r="B27" s="3"/>
      <c r="C27" s="107"/>
      <c r="D27" s="107"/>
      <c r="E27" s="107"/>
      <c r="F27" s="108"/>
      <c r="G27" s="108"/>
      <c r="H27" s="108"/>
      <c r="I27" s="108"/>
      <c r="J27" s="108"/>
      <c r="K27" s="208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101"/>
      <c r="X27" s="107"/>
      <c r="Y27" s="107"/>
      <c r="Z27" s="107"/>
      <c r="AA27" s="108"/>
      <c r="AB27" s="108"/>
      <c r="AC27" s="108"/>
      <c r="AD27" s="108"/>
      <c r="AE27" s="108"/>
      <c r="AF27" s="212" t="str">
        <f>IF(OR(BG64="---",BG64="Высокий правый",BG64="Низкий правый"),"",IF(AA27&lt;&gt;BG64,"!",IF(AA27="","!","")))</f>
        <v/>
      </c>
      <c r="BJ27" s="4"/>
      <c r="BK27" s="4"/>
      <c r="BL27" s="4"/>
      <c r="BM27" s="4"/>
      <c r="CA27" s="70" t="s">
        <v>155</v>
      </c>
      <c r="CB27" s="70" t="s">
        <v>69</v>
      </c>
      <c r="CC27" s="70" t="s">
        <v>156</v>
      </c>
    </row>
    <row r="28" spans="2:106" x14ac:dyDescent="0.25">
      <c r="B28" s="3"/>
      <c r="C28" s="107"/>
      <c r="D28" s="107"/>
      <c r="E28" s="107"/>
      <c r="F28" s="108"/>
      <c r="G28" s="108"/>
      <c r="H28" s="108"/>
      <c r="I28" s="108"/>
      <c r="J28" s="108"/>
      <c r="K28" s="208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101"/>
      <c r="X28" s="107"/>
      <c r="Y28" s="107"/>
      <c r="Z28" s="107"/>
      <c r="AA28" s="108"/>
      <c r="AB28" s="108"/>
      <c r="AC28" s="108"/>
      <c r="AD28" s="108"/>
      <c r="AE28" s="108"/>
      <c r="AF28" s="212"/>
      <c r="BJ28" s="99"/>
      <c r="BK28" s="99"/>
      <c r="BL28" s="68"/>
      <c r="BM28" s="68"/>
      <c r="BQ28" s="76"/>
      <c r="BR28" s="76"/>
      <c r="BS28" s="76"/>
      <c r="CA28" s="70" t="s">
        <v>157</v>
      </c>
      <c r="CB28" s="70" t="s">
        <v>69</v>
      </c>
      <c r="CC28" s="70" t="s">
        <v>158</v>
      </c>
    </row>
    <row r="29" spans="2:106" x14ac:dyDescent="0.25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5"/>
      <c r="BJ29" s="100"/>
      <c r="BK29" s="100"/>
      <c r="BL29" s="4"/>
      <c r="BM29" s="4"/>
      <c r="BQ29" s="76"/>
      <c r="BR29" s="76"/>
      <c r="BS29" s="76"/>
      <c r="CA29" s="70" t="s">
        <v>159</v>
      </c>
      <c r="CB29" s="70" t="s">
        <v>69</v>
      </c>
      <c r="CC29" s="70" t="s">
        <v>160</v>
      </c>
    </row>
    <row r="30" spans="2:106" x14ac:dyDescent="0.25"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5"/>
      <c r="BJ30" s="100"/>
      <c r="BK30" s="100"/>
      <c r="BL30" s="4"/>
      <c r="BM30" s="4"/>
      <c r="BQ30" s="76"/>
      <c r="BR30" s="76"/>
      <c r="BS30" s="76"/>
      <c r="CA30" s="70" t="s">
        <v>161</v>
      </c>
      <c r="CB30" s="70" t="s">
        <v>69</v>
      </c>
      <c r="CC30" s="70" t="s">
        <v>162</v>
      </c>
    </row>
    <row r="31" spans="2:106" x14ac:dyDescent="0.25"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5"/>
      <c r="BJ31" s="99"/>
      <c r="BK31" s="99"/>
      <c r="BL31" s="4"/>
      <c r="BM31" s="4"/>
      <c r="BQ31" s="76"/>
      <c r="BR31" s="76"/>
      <c r="BS31" s="76"/>
      <c r="CA31" s="70" t="s">
        <v>163</v>
      </c>
      <c r="CB31" s="70" t="s">
        <v>69</v>
      </c>
      <c r="CC31" s="70" t="s">
        <v>164</v>
      </c>
    </row>
    <row r="32" spans="2:106" x14ac:dyDescent="0.25"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5"/>
      <c r="BJ32" s="99"/>
      <c r="BK32" s="99"/>
      <c r="BL32" s="4"/>
      <c r="BM32" s="4"/>
      <c r="BQ32" s="76"/>
      <c r="BR32" s="76"/>
      <c r="BS32" s="76"/>
      <c r="CA32" s="70" t="s">
        <v>165</v>
      </c>
      <c r="CB32" s="70" t="s">
        <v>69</v>
      </c>
      <c r="CC32" s="70" t="s">
        <v>166</v>
      </c>
    </row>
    <row r="33" spans="2:81" ht="37.5" customHeight="1" thickBot="1" x14ac:dyDescent="0.3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1"/>
      <c r="BJ33" s="99"/>
      <c r="BK33" s="99"/>
      <c r="BL33" s="4"/>
      <c r="BM33" s="4"/>
      <c r="BQ33" s="76"/>
      <c r="BR33" s="76"/>
      <c r="BS33" s="76"/>
      <c r="CA33" s="70" t="s">
        <v>167</v>
      </c>
      <c r="CB33" s="70" t="s">
        <v>69</v>
      </c>
      <c r="CC33" s="70" t="s">
        <v>168</v>
      </c>
    </row>
    <row r="34" spans="2:81" ht="21.75" customHeight="1" thickBot="1" x14ac:dyDescent="0.3">
      <c r="B34" s="213" t="str">
        <f>IF(OR(K25="!",AF25="!",K15="!",AF15="!"),"Измените значение в ячейках после которых стоит знак - !","")</f>
        <v/>
      </c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BJ34" s="99"/>
      <c r="BK34" s="99"/>
      <c r="BL34" s="4"/>
      <c r="BM34" s="4"/>
      <c r="BQ34" s="76"/>
      <c r="BR34" s="76"/>
      <c r="BS34" s="76"/>
      <c r="CA34" s="70" t="s">
        <v>169</v>
      </c>
      <c r="CB34" s="70" t="s">
        <v>69</v>
      </c>
      <c r="CC34" s="70" t="s">
        <v>170</v>
      </c>
    </row>
    <row r="35" spans="2:81" ht="15.75" thickBot="1" x14ac:dyDescent="0.3">
      <c r="B35" s="214" t="s">
        <v>13</v>
      </c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6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99"/>
      <c r="BK35" s="99"/>
      <c r="BL35" s="4"/>
      <c r="BM35" s="68"/>
      <c r="BN35" s="68"/>
      <c r="BQ35" s="76"/>
      <c r="BR35" s="76"/>
      <c r="BS35" s="76"/>
      <c r="CA35" s="70" t="s">
        <v>171</v>
      </c>
      <c r="CB35" s="70" t="s">
        <v>68</v>
      </c>
      <c r="CC35" s="70" t="s">
        <v>172</v>
      </c>
    </row>
    <row r="36" spans="2:81" ht="15.75" thickBot="1" x14ac:dyDescent="0.3">
      <c r="B36" s="209" t="s">
        <v>14</v>
      </c>
      <c r="C36" s="209"/>
      <c r="D36" s="209"/>
      <c r="E36" s="209"/>
      <c r="F36" s="209"/>
      <c r="G36" s="209"/>
      <c r="H36" s="209"/>
      <c r="I36" s="209"/>
      <c r="J36" s="209"/>
      <c r="K36" s="209"/>
      <c r="L36" s="209" t="s">
        <v>0</v>
      </c>
      <c r="M36" s="209"/>
      <c r="N36" s="209"/>
      <c r="O36" s="209"/>
      <c r="P36" s="209" t="s">
        <v>17</v>
      </c>
      <c r="Q36" s="209"/>
      <c r="R36" s="209"/>
      <c r="S36" s="209"/>
      <c r="T36" s="209" t="s">
        <v>15</v>
      </c>
      <c r="U36" s="209"/>
      <c r="V36" s="209"/>
      <c r="W36" s="209" t="s">
        <v>16</v>
      </c>
      <c r="X36" s="209"/>
      <c r="Y36" s="209"/>
      <c r="Z36" s="211"/>
      <c r="AA36" s="210" t="s">
        <v>19</v>
      </c>
      <c r="AB36" s="210"/>
      <c r="AC36" s="210"/>
      <c r="AD36" s="210"/>
      <c r="AE36" s="210"/>
      <c r="AF36" s="210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99"/>
      <c r="BK36" s="99"/>
      <c r="BL36" s="4"/>
      <c r="BM36" s="4"/>
      <c r="BN36" s="4"/>
      <c r="BQ36" s="76"/>
      <c r="BR36" s="76"/>
      <c r="BS36" s="76"/>
      <c r="CA36" s="70" t="s">
        <v>173</v>
      </c>
      <c r="CB36" s="70" t="s">
        <v>68</v>
      </c>
      <c r="CC36" s="70" t="s">
        <v>174</v>
      </c>
    </row>
    <row r="37" spans="2:81" x14ac:dyDescent="0.25">
      <c r="B37" s="222" t="str">
        <f>IF(P37&lt;&gt;"","Корпус","")</f>
        <v/>
      </c>
      <c r="C37" s="223"/>
      <c r="D37" s="223"/>
      <c r="E37" s="223"/>
      <c r="F37" s="223"/>
      <c r="G37" s="223"/>
      <c r="H37" s="223"/>
      <c r="I37" s="223"/>
      <c r="J37" s="223"/>
      <c r="K37" s="223"/>
      <c r="L37" s="122" t="str">
        <f t="shared" ref="L37:L49" si="3">IF(P37&lt;&gt;"",AJ37,"")</f>
        <v/>
      </c>
      <c r="M37" s="122"/>
      <c r="N37" s="122"/>
      <c r="O37" s="122"/>
      <c r="P37" s="122" t="str">
        <f>IF(U5&lt;&gt;"",1*AA44,"")</f>
        <v/>
      </c>
      <c r="Q37" s="122"/>
      <c r="R37" s="122"/>
      <c r="S37" s="122"/>
      <c r="T37" s="122" t="str">
        <f>IF(P37&lt;&gt;"",Список!E7*AH4,"")</f>
        <v/>
      </c>
      <c r="U37" s="122"/>
      <c r="V37" s="122"/>
      <c r="W37" s="122" t="str">
        <f t="shared" ref="W37:W48" si="4">IF(P37&lt;&gt;"",P37*T37,"")</f>
        <v/>
      </c>
      <c r="X37" s="122"/>
      <c r="Y37" s="122"/>
      <c r="Z37" s="226"/>
      <c r="AA37" s="217" t="str">
        <f>IF(OR(U5&lt;&gt;"",U6&lt;&gt;""),1,"")</f>
        <v/>
      </c>
      <c r="AB37" s="218"/>
      <c r="AC37" s="218"/>
      <c r="AD37" s="218"/>
      <c r="AE37" s="218"/>
      <c r="AF37" s="219"/>
      <c r="AG37" s="62" t="str">
        <f>IF(U5&lt;&gt;"",1,"")</f>
        <v/>
      </c>
      <c r="AH37" s="62" t="str">
        <f t="shared" ref="AH37:AH49" si="5">IF(AG37&lt;&gt;"",AK37*AG37*AH$4,"")</f>
        <v/>
      </c>
      <c r="AI37" s="64"/>
      <c r="AJ37" s="65" t="s">
        <v>60</v>
      </c>
      <c r="AK37" s="64">
        <f>Список!E7</f>
        <v>12856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99"/>
      <c r="BK37" s="99"/>
      <c r="BL37" s="4"/>
      <c r="BM37" s="77" t="str">
        <f>IF(AND(U5=BL3,L37&lt;&gt;""),CA165,IF(AND(U5=BL4,L37&lt;&gt;""),CA167,IF(AND(U5=BL5,L37&lt;&gt;""),CA170,IF(AND(U5=BL6,L37&lt;&gt;""),CA166,IF(AND(U5=BL7,L37&lt;&gt;""),CA169,IF(AND(U5=BL8,L37&lt;&gt;""),CA163,IF(AND(U5=BL9,L37&lt;&gt;""),CA164,IF(AND(U5=BL10,L37&lt;&gt;""),CA177,IF(AND(U5=BL11,L37&lt;&gt;""),CA176,IF(AND(U5=BL12,L37&lt;&gt;""),CA178,IF(AND(U5=BL13,L37&lt;&gt;""),CA171,IF(AND(U5=BL14,L37&lt;&gt;""),CA173,IF(AND(U5=BL15,L37&lt;&gt;""),CA174,IF(AND(U5=BL16,L37&lt;&gt;""),CA175,IF(AND(U5=BL17,L37&lt;&gt;""),CA168,IF(AND(U5=BL18,L37&lt;&gt;""),CA172,""))))))))))))))))</f>
        <v/>
      </c>
      <c r="BN37" s="78" t="str">
        <f>IF(P37&lt;&gt;"",P37,"")</f>
        <v/>
      </c>
      <c r="BQ37" s="76"/>
      <c r="BR37" s="76"/>
      <c r="BS37" s="76"/>
      <c r="CA37" s="70" t="s">
        <v>175</v>
      </c>
      <c r="CB37" s="70" t="s">
        <v>68</v>
      </c>
      <c r="CC37" s="70" t="s">
        <v>176</v>
      </c>
    </row>
    <row r="38" spans="2:81" ht="15" customHeight="1" x14ac:dyDescent="0.25">
      <c r="B38" s="168" t="str">
        <f>IF(P38&lt;&gt;"","Полка антресоли","")</f>
        <v/>
      </c>
      <c r="C38" s="169"/>
      <c r="D38" s="169"/>
      <c r="E38" s="169"/>
      <c r="F38" s="169"/>
      <c r="G38" s="169"/>
      <c r="H38" s="169"/>
      <c r="I38" s="169"/>
      <c r="J38" s="169"/>
      <c r="K38" s="169"/>
      <c r="L38" s="118" t="str">
        <f t="shared" si="3"/>
        <v/>
      </c>
      <c r="M38" s="118"/>
      <c r="N38" s="118"/>
      <c r="O38" s="118"/>
      <c r="P38" s="118" t="str">
        <f>IF(OR(AT58&lt;&gt;0,AT59&lt;&gt;0,AX58&lt;&gt;0,AX59&lt;&gt;0,AT61&lt;&gt;0,AX61&lt;&gt;0,AS62&lt;&gt;0,AW62&lt;&gt;0),SUM(AT58+AT59+AX58+AX59+AT61+AX61+AS62+AW62)*AA44,"")</f>
        <v/>
      </c>
      <c r="Q38" s="118"/>
      <c r="R38" s="118"/>
      <c r="S38" s="118"/>
      <c r="T38" s="118" t="str">
        <f>IF(P38&lt;&gt;"",Список!E9*AH4,"")</f>
        <v/>
      </c>
      <c r="U38" s="118"/>
      <c r="V38" s="118"/>
      <c r="W38" s="227" t="str">
        <f t="shared" si="4"/>
        <v/>
      </c>
      <c r="X38" s="227"/>
      <c r="Y38" s="227"/>
      <c r="Z38" s="228"/>
      <c r="AA38" s="229" t="str">
        <f>IF(OR(U5&lt;&gt;"",U6&lt;&gt;""),"Комплект","")</f>
        <v/>
      </c>
      <c r="AB38" s="230"/>
      <c r="AC38" s="230"/>
      <c r="AD38" s="230"/>
      <c r="AE38" s="230"/>
      <c r="AF38" s="231"/>
      <c r="AG38" s="62" t="str">
        <f>IF(OR(AT58&lt;&gt;0,AT59&lt;&gt;0,AX58&lt;&gt;0,AX59&lt;&gt;0,AT61&lt;&gt;0,AX61&lt;&gt;0,AS62&lt;&gt;0,AW62&lt;&gt;0),SUM(AT58+AT59+AX58+AX59+AT61+AX61+AS62+AW62),"")</f>
        <v/>
      </c>
      <c r="AH38" s="62" t="str">
        <f t="shared" si="5"/>
        <v/>
      </c>
      <c r="AI38" s="64"/>
      <c r="AJ38" s="66" t="s">
        <v>61</v>
      </c>
      <c r="AK38" s="64">
        <f>Список!E9</f>
        <v>571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99"/>
      <c r="BK38" s="99"/>
      <c r="BL38" s="4"/>
      <c r="BM38" s="79" t="str">
        <f>IF(AND(U5=BL3,L38&lt;&gt;""),CA181,IF(AND(U5=BL4,L38&lt;&gt;""),CA182,IF(AND(U5=BL5,L38&lt;&gt;""),CA183,IF(AND(U5=BL6,L38&lt;&gt;""),CA184,IF(AND(U5=BL7,L38&lt;&gt;""),CA185,IF(AND(U5=BL8,L38&lt;&gt;""),CA186,IF(AND(U5=BL9,L38&lt;&gt;""),CA187,IF(AND(U5=BL10,L38&lt;&gt;""),CA188,IF(AND(U5=BL11,L38&lt;&gt;""),CA189,IF(AND(U5=BL12,L38&lt;&gt;""),CA190,IF(AND(U5=BL13,L38&lt;&gt;""),CA191,IF(AND(U5=BL14,L38&lt;&gt;""),CA192,IF(AND(U5=BL15,L38&lt;&gt;""),CA193,IF(AND(U5=BL16,L38&lt;&gt;""),CA194,IF(AND(U5=BL17,L38&lt;&gt;""),CA195,IF(AND(U5=BL18,L38&lt;&gt;""),CA196,""))))))))))))))))</f>
        <v/>
      </c>
      <c r="BN38" s="80" t="str">
        <f t="shared" ref="BN38:BN49" si="6">IF(P38&lt;&gt;"",P38,"")</f>
        <v/>
      </c>
      <c r="BQ38" s="76"/>
      <c r="BR38" s="76"/>
      <c r="BS38" s="76"/>
      <c r="CA38" s="70" t="s">
        <v>177</v>
      </c>
      <c r="CB38" s="70" t="s">
        <v>68</v>
      </c>
      <c r="CC38" s="70" t="s">
        <v>178</v>
      </c>
    </row>
    <row r="39" spans="2:81" ht="15" customHeight="1" x14ac:dyDescent="0.25">
      <c r="B39" s="168" t="str">
        <f>IF(P39&lt;&gt;"","Посудосушитель","")</f>
        <v/>
      </c>
      <c r="C39" s="169"/>
      <c r="D39" s="169"/>
      <c r="E39" s="169"/>
      <c r="F39" s="169"/>
      <c r="G39" s="169"/>
      <c r="H39" s="169"/>
      <c r="I39" s="169"/>
      <c r="J39" s="169"/>
      <c r="K39" s="169"/>
      <c r="L39" s="153" t="str">
        <f t="shared" si="3"/>
        <v/>
      </c>
      <c r="M39" s="154"/>
      <c r="N39" s="154"/>
      <c r="O39" s="155"/>
      <c r="P39" s="118" t="str">
        <f>IF(OR(AT60&lt;&gt;0,AS61&lt;&gt;0,AX60&lt;&gt;0,AW61&lt;&gt;0),SUM(AT60+AS61+AX60+AW61)*AA44,"")</f>
        <v/>
      </c>
      <c r="Q39" s="118"/>
      <c r="R39" s="118"/>
      <c r="S39" s="118"/>
      <c r="T39" s="118" t="str">
        <f>IF(P39&lt;&gt;"",Список!E10*AH4,"")</f>
        <v/>
      </c>
      <c r="U39" s="118"/>
      <c r="V39" s="118"/>
      <c r="W39" s="227" t="str">
        <f t="shared" si="4"/>
        <v/>
      </c>
      <c r="X39" s="227"/>
      <c r="Y39" s="227"/>
      <c r="Z39" s="228"/>
      <c r="AA39" s="157">
        <f>SUM(AH37:AH49)</f>
        <v>0</v>
      </c>
      <c r="AB39" s="158"/>
      <c r="AC39" s="158"/>
      <c r="AD39" s="158"/>
      <c r="AE39" s="159" t="str">
        <f>IF(AA39&lt;&gt;"","р.","")</f>
        <v>р.</v>
      </c>
      <c r="AF39" s="160"/>
      <c r="AG39" s="62" t="str">
        <f>IF(OR(AT60&lt;&gt;0,AS61&lt;&gt;0,AX60&lt;&gt;0,AW61&lt;&gt;0),SUM(AT60+AS61+AX60+AW61),"")</f>
        <v/>
      </c>
      <c r="AH39" s="62" t="str">
        <f t="shared" si="5"/>
        <v/>
      </c>
      <c r="AI39" s="64"/>
      <c r="AJ39" s="66" t="s">
        <v>62</v>
      </c>
      <c r="AK39" s="64">
        <f>Список!E10</f>
        <v>798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99"/>
      <c r="BK39" s="99"/>
      <c r="BL39" s="4"/>
      <c r="BM39" s="79" t="str">
        <f>IF(AND(L39&lt;&gt;""),CA179,"")</f>
        <v/>
      </c>
      <c r="BN39" s="80" t="str">
        <f t="shared" si="6"/>
        <v/>
      </c>
      <c r="BQ39" s="76"/>
      <c r="BR39" s="76"/>
      <c r="BS39" s="76"/>
      <c r="CA39" s="70" t="s">
        <v>179</v>
      </c>
      <c r="CB39" s="70" t="s">
        <v>68</v>
      </c>
      <c r="CC39" s="70" t="s">
        <v>180</v>
      </c>
    </row>
    <row r="40" spans="2:81" x14ac:dyDescent="0.25">
      <c r="B40" s="168" t="str">
        <f>IF(P40&lt;&gt;"","Полка тумбы","")</f>
        <v/>
      </c>
      <c r="C40" s="224"/>
      <c r="D40" s="224"/>
      <c r="E40" s="224"/>
      <c r="F40" s="224"/>
      <c r="G40" s="224"/>
      <c r="H40" s="224"/>
      <c r="I40" s="224"/>
      <c r="J40" s="224"/>
      <c r="K40" s="225"/>
      <c r="L40" s="153" t="str">
        <f t="shared" si="3"/>
        <v/>
      </c>
      <c r="M40" s="154"/>
      <c r="N40" s="154"/>
      <c r="O40" s="155"/>
      <c r="P40" s="153" t="str">
        <f>IF(OR(BB57&lt;&gt;0,BB58&lt;&gt;0,BB59&lt;&gt;0,BF57&lt;&gt;0,BF58&lt;&gt;0,BF59&lt;&gt;0),SUM(BB57+BB58+BB59+BF57+BF58+BF59)*AA44,"")</f>
        <v/>
      </c>
      <c r="Q40" s="154"/>
      <c r="R40" s="154"/>
      <c r="S40" s="155"/>
      <c r="T40" s="153" t="str">
        <f>IF(P40&lt;&gt;"",Список!E13*AH4,"")</f>
        <v/>
      </c>
      <c r="U40" s="154"/>
      <c r="V40" s="155"/>
      <c r="W40" s="153" t="str">
        <f t="shared" si="4"/>
        <v/>
      </c>
      <c r="X40" s="154"/>
      <c r="Y40" s="154"/>
      <c r="Z40" s="154"/>
      <c r="AA40" s="157"/>
      <c r="AB40" s="158"/>
      <c r="AC40" s="158"/>
      <c r="AD40" s="158"/>
      <c r="AE40" s="159"/>
      <c r="AF40" s="160"/>
      <c r="AG40" s="62" t="str">
        <f>IF(OR(BB57&lt;&gt;0,BB58&lt;&gt;0,BB59&lt;&gt;0,BF57&lt;&gt;0,BF58&lt;&gt;0,BF59&lt;&gt;0),SUM(BB57+BB58+BB59+BF57+BF58+BF59),"")</f>
        <v/>
      </c>
      <c r="AH40" s="62" t="str">
        <f t="shared" si="5"/>
        <v/>
      </c>
      <c r="AI40" s="64"/>
      <c r="AJ40" s="66" t="s">
        <v>72</v>
      </c>
      <c r="AK40" s="64">
        <f>Список!E13</f>
        <v>745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99"/>
      <c r="BK40" s="99"/>
      <c r="BL40" s="4"/>
      <c r="BM40" s="79" t="str">
        <f>IF(AND(U5=BL3,L40&lt;&gt;""),CA131,IF(AND(U5=BL4,L40&lt;&gt;""),CA132,IF(AND(U5=BL5,L40&lt;&gt;""),CA133,IF(AND(U5=BL6,L40&lt;&gt;""),CA134,IF(AND(U5=BL7,L40&lt;&gt;""),CA135,IF(AND(U5=BL8,L40&lt;&gt;""),CA136,IF(AND(U5=BL9,L40&lt;&gt;""),CA137,IF(AND(U5=BL10,L40&lt;&gt;""),CA138,IF(AND(U5=BL11,L40&lt;&gt;""),CA139,IF(AND(U5=BL12,L40&lt;&gt;""),CA140,IF(AND(U5=BL13,L40&lt;&gt;""),CA141,IF(AND(U5=BL14,L40&lt;&gt;""),CA142,IF(AND(U5=BL15,L40&lt;&gt;""),CA143,IF(AND(U5=BL16,L40&lt;&gt;""),CA144,IF(AND(U5=BL17,L40&lt;&gt;""),CA145,IF(AND(U5=BL18,L40&lt;&gt;""),CA146,""))))))))))))))))</f>
        <v/>
      </c>
      <c r="BN40" s="80" t="str">
        <f t="shared" si="6"/>
        <v/>
      </c>
      <c r="BQ40" s="76"/>
      <c r="BR40" s="76"/>
      <c r="BS40" s="76"/>
      <c r="CA40" s="70" t="s">
        <v>181</v>
      </c>
      <c r="CB40" s="70" t="s">
        <v>68</v>
      </c>
      <c r="CC40" s="70" t="s">
        <v>182</v>
      </c>
    </row>
    <row r="41" spans="2:81" ht="15" customHeight="1" x14ac:dyDescent="0.25">
      <c r="B41" s="168" t="str">
        <f>IF(P41&lt;&gt;"","Ящик","")</f>
        <v/>
      </c>
      <c r="C41" s="169"/>
      <c r="D41" s="169"/>
      <c r="E41" s="169"/>
      <c r="F41" s="169"/>
      <c r="G41" s="169"/>
      <c r="H41" s="169"/>
      <c r="I41" s="169"/>
      <c r="J41" s="169"/>
      <c r="K41" s="169"/>
      <c r="L41" s="153" t="str">
        <f t="shared" si="3"/>
        <v/>
      </c>
      <c r="M41" s="154"/>
      <c r="N41" s="154"/>
      <c r="O41" s="155"/>
      <c r="P41" s="118" t="str">
        <f>IF(OR(BA59&lt;&gt;0,BB60&lt;&gt;0,BB61&lt;&gt;0,BE59&lt;&gt;0,BF60&lt;&gt;0,BF61&lt;&gt;0),SUM(BA59+BB60+BB61+BE59+BF60+BF61)*AA44,"")</f>
        <v/>
      </c>
      <c r="Q41" s="118"/>
      <c r="R41" s="118"/>
      <c r="S41" s="118"/>
      <c r="T41" s="118" t="str">
        <f>IF(P41&lt;&gt;"",Список!E12*AH4,"")</f>
        <v/>
      </c>
      <c r="U41" s="118"/>
      <c r="V41" s="118"/>
      <c r="W41" s="227" t="str">
        <f>IF(P41&lt;&gt;"",P41*T41,"")</f>
        <v/>
      </c>
      <c r="X41" s="227"/>
      <c r="Y41" s="227"/>
      <c r="Z41" s="228"/>
      <c r="AA41" s="157"/>
      <c r="AB41" s="158"/>
      <c r="AC41" s="158"/>
      <c r="AD41" s="158"/>
      <c r="AE41" s="159"/>
      <c r="AF41" s="160"/>
      <c r="AG41" s="62" t="str">
        <f>IF(OR(BA59&lt;&gt;0,BB60&lt;&gt;0,BB61&lt;&gt;0,BE59&lt;&gt;0,BF60&lt;&gt;0,BF61&lt;&gt;0),SUM(BA59+BB60+BB61+BE59+BF60+BF61),"")</f>
        <v/>
      </c>
      <c r="AH41" s="62" t="str">
        <f t="shared" si="5"/>
        <v/>
      </c>
      <c r="AI41" s="64"/>
      <c r="AJ41" s="66" t="s">
        <v>71</v>
      </c>
      <c r="AK41" s="64">
        <f>Список!E12</f>
        <v>648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99"/>
      <c r="BK41" s="99"/>
      <c r="BL41" s="4"/>
      <c r="BM41" s="79" t="str">
        <f>IF(AND(U5=BL3,L41&lt;&gt;""),CA147,IF(AND(U5=BL4,L41&lt;&gt;""),CA148,IF(AND(U5=BL5,L41&lt;&gt;""),CA149,IF(AND(U5=BL6,L41&lt;&gt;""),CA150,IF(AND(U5=BL7,L41&lt;&gt;""),CA151,IF(AND(U5=BL8,L41&lt;&gt;""),CA152,IF(AND(U5=BL9,L41&lt;&gt;""),CA153,IF(AND(U5=BL10,L41&lt;&gt;""),CA154,IF(AND(U5=BL11,L41&lt;&gt;""),CA155,IF(AND(U5=BL12,L41&lt;&gt;""),CA156,IF(AND(U5=BL13,L41&lt;&gt;""),CA157,IF(AND(U5=BL14,L41&lt;&gt;""),CA158,IF(AND(U5=BL15,L41&lt;&gt;""),CA159,IF(AND(U5=BL16,L41&lt;&gt;""),CA160,IF(AND(U5=BL17,L41&lt;&gt;""),CA161,IF(AND(U5=BL18,L41&lt;&gt;""),CA162,""))))))))))))))))</f>
        <v/>
      </c>
      <c r="BN41" s="80" t="str">
        <f t="shared" si="6"/>
        <v/>
      </c>
      <c r="BQ41" s="76"/>
      <c r="BR41" s="76"/>
      <c r="BS41" s="76"/>
      <c r="CA41" s="70" t="s">
        <v>183</v>
      </c>
      <c r="CB41" s="70" t="s">
        <v>68</v>
      </c>
      <c r="CC41" s="70" t="s">
        <v>184</v>
      </c>
    </row>
    <row r="42" spans="2:81" ht="15" customHeight="1" thickBot="1" x14ac:dyDescent="0.3">
      <c r="B42" s="168" t="str">
        <f>IF(P42&lt;&gt;"","Фасад антресоли низкий левый","")</f>
        <v/>
      </c>
      <c r="C42" s="169"/>
      <c r="D42" s="169"/>
      <c r="E42" s="169"/>
      <c r="F42" s="169"/>
      <c r="G42" s="169"/>
      <c r="H42" s="169"/>
      <c r="I42" s="169"/>
      <c r="J42" s="169"/>
      <c r="K42" s="169"/>
      <c r="L42" s="153" t="str">
        <f t="shared" si="3"/>
        <v/>
      </c>
      <c r="M42" s="154"/>
      <c r="N42" s="154"/>
      <c r="O42" s="155"/>
      <c r="P42" s="153" t="str">
        <f>IF(AT64&lt;&gt;0,AT64*AA44,"")</f>
        <v/>
      </c>
      <c r="Q42" s="154"/>
      <c r="R42" s="154"/>
      <c r="S42" s="155"/>
      <c r="T42" s="118" t="str">
        <f>IF(P42&lt;&gt;"",Список!E15*AH4,"")</f>
        <v/>
      </c>
      <c r="U42" s="118"/>
      <c r="V42" s="118"/>
      <c r="W42" s="227" t="str">
        <f>IF(P42&lt;&gt;"",P42*T42,"")</f>
        <v/>
      </c>
      <c r="X42" s="227"/>
      <c r="Y42" s="227"/>
      <c r="Z42" s="228"/>
      <c r="AA42" s="83"/>
      <c r="AB42" s="84"/>
      <c r="AC42" s="84"/>
      <c r="AD42" s="84"/>
      <c r="AE42" s="85"/>
      <c r="AF42" s="86"/>
      <c r="AG42" s="62" t="str">
        <f>IF(AT64&lt;&gt;0,AT64,"")</f>
        <v/>
      </c>
      <c r="AH42" s="62" t="str">
        <f t="shared" si="5"/>
        <v/>
      </c>
      <c r="AI42" s="64"/>
      <c r="AJ42" s="66" t="s">
        <v>63</v>
      </c>
      <c r="AK42" s="64">
        <f>Список!E15</f>
        <v>873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99"/>
      <c r="BK42" s="99"/>
      <c r="BL42" s="4"/>
      <c r="BM42" s="79" t="str">
        <f>IF(AND(U6=BL3,L42&lt;&gt;""),CA115,IF(AND(U6=BL4,L42&lt;&gt;""),CA116,IF(AND(U6=BL5,L42&lt;&gt;""),CA117,IF(AND(U6=BL6,L42&lt;&gt;""),CA118,IF(AND(U6=BL7,L42&lt;&gt;""),CA119,IF(AND(U6=BL8,L42&lt;&gt;""),CA120,IF(AND(U6=BL9,L42&lt;&gt;""),CA121,IF(AND(U6=BL10,L42&lt;&gt;""),CA122,IF(AND(U6=BL11,L42&lt;&gt;""),CA123,IF(AND(U6=BL12,L42&lt;&gt;""),CA124,IF(AND(U6=BL13,L42&lt;&gt;""),CA125,IF(AND(U6=BL14,L42&lt;&gt;""),CA126,IF(AND(U6=BL15,L42&lt;&gt;""),CA127,IF(AND(U6=BL16,L42&lt;&gt;""),CA128,IF(AND(U6=BL17,L42&lt;&gt;""),CA129,IF(AND(U6=BL18,L42&lt;&gt;""),CA130,""))))))))))))))))</f>
        <v/>
      </c>
      <c r="BN42" s="80" t="str">
        <f t="shared" si="6"/>
        <v/>
      </c>
      <c r="BQ42" s="76"/>
      <c r="BR42" s="76"/>
      <c r="BS42" s="76"/>
      <c r="CA42" s="70" t="s">
        <v>185</v>
      </c>
      <c r="CB42" s="70" t="s">
        <v>68</v>
      </c>
      <c r="CC42" s="70" t="s">
        <v>186</v>
      </c>
    </row>
    <row r="43" spans="2:81" ht="15" customHeight="1" x14ac:dyDescent="0.25">
      <c r="B43" s="168" t="str">
        <f>IF(P43&lt;&gt;"","Фасад антресоли низкий правый","")</f>
        <v/>
      </c>
      <c r="C43" s="169"/>
      <c r="D43" s="169"/>
      <c r="E43" s="169"/>
      <c r="F43" s="169"/>
      <c r="G43" s="169"/>
      <c r="H43" s="169"/>
      <c r="I43" s="169"/>
      <c r="J43" s="169"/>
      <c r="K43" s="169"/>
      <c r="L43" s="153" t="str">
        <f t="shared" si="3"/>
        <v/>
      </c>
      <c r="M43" s="154"/>
      <c r="N43" s="154"/>
      <c r="O43" s="155"/>
      <c r="P43" s="153" t="str">
        <f>IF(AX64&lt;&gt;0,AX64*AA44,"")</f>
        <v/>
      </c>
      <c r="Q43" s="154"/>
      <c r="R43" s="154"/>
      <c r="S43" s="155"/>
      <c r="T43" s="118" t="str">
        <f>IF(P43&lt;&gt;"",Список!E16*AH4,"")</f>
        <v/>
      </c>
      <c r="U43" s="118"/>
      <c r="V43" s="118"/>
      <c r="W43" s="227" t="str">
        <f>IF(P43&lt;&gt;"",P43*T43,"")</f>
        <v/>
      </c>
      <c r="X43" s="227"/>
      <c r="Y43" s="227"/>
      <c r="Z43" s="228"/>
      <c r="AA43" s="87"/>
      <c r="AB43" s="88"/>
      <c r="AC43" s="88"/>
      <c r="AD43" s="88"/>
      <c r="AE43" s="89"/>
      <c r="AF43" s="90"/>
      <c r="AG43" s="62" t="str">
        <f>IF(AX64&lt;&gt;0,AX64,"")</f>
        <v/>
      </c>
      <c r="AH43" s="62" t="str">
        <f t="shared" si="5"/>
        <v/>
      </c>
      <c r="AI43" s="64"/>
      <c r="AJ43" s="66" t="s">
        <v>64</v>
      </c>
      <c r="AK43" s="64">
        <f>Список!E16</f>
        <v>873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99"/>
      <c r="BK43" s="99"/>
      <c r="BL43" s="4"/>
      <c r="BM43" s="79" t="str">
        <f>IF(AND(U6=BL3,L43&lt;&gt;""),CA99,IF(AND(U6=BL4,L43&lt;&gt;""),CA100,IF(AND(U6=BL5,L43&lt;&gt;""),CA101,IF(AND(U6=BL6,L43&lt;&gt;""),CA102,IF(AND(U6=BL7,L43&lt;&gt;""),CA103,IF(AND(U6=BL8,L43&lt;&gt;""),CA104,IF(AND(U6=BL9,L43&lt;&gt;""),CA105,IF(AND(U6=BL10,L43&lt;&gt;""),CA106,IF(AND(U6=BL11,L43&lt;&gt;""),CA107,IF(AND(U6=BL12,L43&lt;&gt;""),CA108,IF(AND(U6=BL13,L43&lt;&gt;""),CA109,IF(AND(U6=BL14,L43&lt;&gt;""),CA110,IF(AND(U6=BL15,L43&lt;&gt;""),CA111,IF(AND(U6=BL16,L43&lt;&gt;""),CA112,IF(AND(U6=BL17,L43&lt;&gt;""),CA113,IF(AND(U6=BL18,L43&lt;&gt;""),CA114,""))))))))))))))))</f>
        <v/>
      </c>
      <c r="BN43" s="80" t="str">
        <f t="shared" si="6"/>
        <v/>
      </c>
      <c r="BQ43" s="76"/>
      <c r="BR43" s="76"/>
      <c r="BS43" s="76"/>
      <c r="CA43" s="70" t="s">
        <v>187</v>
      </c>
      <c r="CB43" s="70" t="s">
        <v>68</v>
      </c>
      <c r="CC43" s="70" t="s">
        <v>188</v>
      </c>
    </row>
    <row r="44" spans="2:81" ht="15" customHeight="1" x14ac:dyDescent="0.25">
      <c r="B44" s="168" t="str">
        <f>IF(P44&lt;&gt;"","Фасад высокий левый","")</f>
        <v/>
      </c>
      <c r="C44" s="169"/>
      <c r="D44" s="169"/>
      <c r="E44" s="169"/>
      <c r="F44" s="169"/>
      <c r="G44" s="169"/>
      <c r="H44" s="169"/>
      <c r="I44" s="169"/>
      <c r="J44" s="169"/>
      <c r="K44" s="169"/>
      <c r="L44" s="153" t="str">
        <f t="shared" si="3"/>
        <v/>
      </c>
      <c r="M44" s="154"/>
      <c r="N44" s="154"/>
      <c r="O44" s="155"/>
      <c r="P44" s="118" t="str">
        <f>IF(OR(BB64&lt;&gt;0,AX63&lt;&gt;0),SUM(AX63+BB64)*AA44,"")</f>
        <v/>
      </c>
      <c r="Q44" s="118"/>
      <c r="R44" s="118"/>
      <c r="S44" s="118"/>
      <c r="T44" s="118" t="str">
        <f>IF(P44&lt;&gt;"",Список!E17*AH4,"")</f>
        <v/>
      </c>
      <c r="U44" s="118"/>
      <c r="V44" s="118"/>
      <c r="W44" s="227" t="str">
        <f t="shared" si="4"/>
        <v/>
      </c>
      <c r="X44" s="227"/>
      <c r="Y44" s="227"/>
      <c r="Z44" s="228"/>
      <c r="AA44" s="232">
        <f>IF(U7&lt;&gt;"",U7,1)</f>
        <v>1</v>
      </c>
      <c r="AB44" s="233"/>
      <c r="AC44" s="233"/>
      <c r="AD44" s="233"/>
      <c r="AE44" s="233"/>
      <c r="AF44" s="234"/>
      <c r="AG44" s="62" t="str">
        <f>IF(OR(BB64&lt;&gt;0,AX63&lt;&gt;0),SUM(AX63+BB64),"")</f>
        <v/>
      </c>
      <c r="AH44" s="62" t="str">
        <f t="shared" si="5"/>
        <v/>
      </c>
      <c r="AI44" s="64"/>
      <c r="AJ44" s="66" t="s">
        <v>65</v>
      </c>
      <c r="AK44" s="64">
        <f>Список!E17</f>
        <v>1381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99"/>
      <c r="BK44" s="99"/>
      <c r="BL44" s="4"/>
      <c r="BM44" s="79" t="str">
        <f>IF(AND(U6=BL3,L44&lt;&gt;""),CA83,IF(AND(U6=BL4,L44&lt;&gt;""),CA84,IF(AND(U6=BL5,L44&lt;&gt;""),CA85,IF(AND(U6=BL6,L44&lt;&gt;""),CA86,IF(AND(U6=BL7,L44&lt;&gt;""),CA87,IF(AND(U6=BL8,L44&lt;&gt;""),CA88,IF(AND(U6=BL9,L44&lt;&gt;""),CA89,IF(AND(U6=BL10,L44&lt;&gt;""),CA90,IF(AND(U6=BL11,L44&lt;&gt;""),CA91,IF(AND(U6=BL12,L44&lt;&gt;""),CA92,IF(AND(U6=BL13,L44&lt;&gt;""),CA93,IF(AND(U6=BL14,L44&lt;&gt;""),CA94,IF(AND(U6=BL15,L44&lt;&gt;""),CA95,IF(AND(U6=BL16,L44&lt;&gt;""),CA96,IF(AND(U6=BL17,L44&lt;&gt;""),CA97,IF(AND(U6=BL18,L44&lt;&gt;""),CA98,""))))))))))))))))</f>
        <v/>
      </c>
      <c r="BN44" s="80" t="str">
        <f t="shared" si="6"/>
        <v/>
      </c>
      <c r="CA44" s="70" t="s">
        <v>189</v>
      </c>
      <c r="CB44" s="70" t="s">
        <v>68</v>
      </c>
      <c r="CC44" s="70" t="s">
        <v>190</v>
      </c>
    </row>
    <row r="45" spans="2:81" ht="15" customHeight="1" x14ac:dyDescent="0.25">
      <c r="B45" s="168" t="str">
        <f>IF(P45&lt;&gt;"","Фасад высокий правый","")</f>
        <v/>
      </c>
      <c r="C45" s="169"/>
      <c r="D45" s="169"/>
      <c r="E45" s="169"/>
      <c r="F45" s="169"/>
      <c r="G45" s="169"/>
      <c r="H45" s="169"/>
      <c r="I45" s="169"/>
      <c r="J45" s="169"/>
      <c r="K45" s="169"/>
      <c r="L45" s="153" t="str">
        <f t="shared" si="3"/>
        <v/>
      </c>
      <c r="M45" s="154"/>
      <c r="N45" s="154"/>
      <c r="O45" s="155"/>
      <c r="P45" s="118" t="str">
        <f>IF(OR(BF64&lt;&gt;0,AT63&lt;&gt;0),SUM(AT63+BF64)*AA44,"")</f>
        <v/>
      </c>
      <c r="Q45" s="118"/>
      <c r="R45" s="118"/>
      <c r="S45" s="118"/>
      <c r="T45" s="118" t="str">
        <f>IF(P45&lt;&gt;"",Список!E18*AH4,"")</f>
        <v/>
      </c>
      <c r="U45" s="118"/>
      <c r="V45" s="118"/>
      <c r="W45" s="227" t="str">
        <f t="shared" si="4"/>
        <v/>
      </c>
      <c r="X45" s="227"/>
      <c r="Y45" s="227"/>
      <c r="Z45" s="228"/>
      <c r="AA45" s="232" t="str">
        <f>IF(U7=2,"Комплекта",IF(U7=3,"Комплекта",IF(U7=4,"Комплекта",IF(U7&gt;=5,"Комплектов",""))))</f>
        <v/>
      </c>
      <c r="AB45" s="233"/>
      <c r="AC45" s="233"/>
      <c r="AD45" s="233"/>
      <c r="AE45" s="233"/>
      <c r="AF45" s="234"/>
      <c r="AG45" s="62" t="str">
        <f>IF(OR(BF64&lt;&gt;0,AT63&lt;&gt;0),SUM(AT63+BF64),"")</f>
        <v/>
      </c>
      <c r="AH45" s="62" t="str">
        <f t="shared" si="5"/>
        <v/>
      </c>
      <c r="AI45" s="64"/>
      <c r="AJ45" s="66" t="s">
        <v>66</v>
      </c>
      <c r="AK45" s="64">
        <f>Список!E18</f>
        <v>1381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99"/>
      <c r="BK45" s="99"/>
      <c r="BL45" s="4"/>
      <c r="BM45" s="79" t="str">
        <f>IF(AND(U6=BL3,L45&lt;&gt;""),CA67,IF(AND(U6=BL4,L45&lt;&gt;""),CA68,IF(AND(U6=BL5,L45&lt;&gt;""),CA69,IF(AND(U6=BL6,L45&lt;&gt;""),CA70,IF(AND(U6=BL7,L45&lt;&gt;""),CA71,IF(AND(U6=BL8,L45&lt;&gt;""),CA72,IF(AND(U6=BL9,L45&lt;&gt;""),CA73,IF(AND(U6=BL10,L45&lt;&gt;""),CA74,IF(AND(U6=BL11,L45&lt;&gt;""),CA75,IF(AND(U6=BL12,L45&lt;&gt;""),CA76,IF(AND(U6=BL13,L45&lt;&gt;""),CA77,IF(AND(U6=BL14,L45&lt;&gt;""),CA78,IF(AND(U6=BL15,L45&lt;&gt;""),CA79,IF(AND(U6=BL16,L45&lt;&gt;""),CA80,IF(AND(U6=BL17,L45&lt;&gt;""),CA81,IF(AND(U6=BL18,L45&lt;&gt;""),CA82,""))))))))))))))))</f>
        <v/>
      </c>
      <c r="BN45" s="80" t="str">
        <f t="shared" si="6"/>
        <v/>
      </c>
      <c r="CA45" s="70" t="s">
        <v>191</v>
      </c>
      <c r="CB45" s="70" t="s">
        <v>68</v>
      </c>
      <c r="CC45" s="70" t="s">
        <v>192</v>
      </c>
    </row>
    <row r="46" spans="2:81" ht="15" customHeight="1" x14ac:dyDescent="0.25">
      <c r="B46" s="168" t="str">
        <f>IF(P46&lt;&gt;"","Фасад тумбы низкий левый","")</f>
        <v/>
      </c>
      <c r="C46" s="169"/>
      <c r="D46" s="169"/>
      <c r="E46" s="169"/>
      <c r="F46" s="169"/>
      <c r="G46" s="169"/>
      <c r="H46" s="169"/>
      <c r="I46" s="169"/>
      <c r="J46" s="169"/>
      <c r="K46" s="169"/>
      <c r="L46" s="153" t="str">
        <f t="shared" si="3"/>
        <v/>
      </c>
      <c r="M46" s="154"/>
      <c r="N46" s="154"/>
      <c r="O46" s="155"/>
      <c r="P46" s="118" t="str">
        <f>IF(BB65&gt;0,BB65*AA44,"")</f>
        <v/>
      </c>
      <c r="Q46" s="118"/>
      <c r="R46" s="118"/>
      <c r="S46" s="118"/>
      <c r="T46" s="118" t="str">
        <f>IF(P46&lt;&gt;"",Список!E19*AH4,"")</f>
        <v/>
      </c>
      <c r="U46" s="118"/>
      <c r="V46" s="118"/>
      <c r="W46" s="227" t="str">
        <f t="shared" si="4"/>
        <v/>
      </c>
      <c r="X46" s="227"/>
      <c r="Y46" s="227"/>
      <c r="Z46" s="228"/>
      <c r="AA46" s="157" t="str">
        <f>IF(AND(AA44&gt;1,AA44&lt;&gt;""),AA44*AA39,"")</f>
        <v/>
      </c>
      <c r="AB46" s="158"/>
      <c r="AC46" s="158"/>
      <c r="AD46" s="158"/>
      <c r="AE46" s="159" t="str">
        <f>IF(AA46&lt;&gt;"","р.","")</f>
        <v/>
      </c>
      <c r="AF46" s="160"/>
      <c r="AG46" s="62" t="str">
        <f>IF(BB65&gt;0,BB65,"")</f>
        <v/>
      </c>
      <c r="AH46" s="62" t="str">
        <f t="shared" si="5"/>
        <v/>
      </c>
      <c r="AI46" s="64"/>
      <c r="AJ46" s="66" t="s">
        <v>67</v>
      </c>
      <c r="AK46" s="64">
        <f>Список!E19</f>
        <v>1123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99"/>
      <c r="BK46" s="99"/>
      <c r="BL46" s="4"/>
      <c r="BM46" s="79" t="str">
        <f>IF(AND(U6=BL3,L46&lt;&gt;""),CA51,IF(AND(U6=BL4,L46&lt;&gt;""),CA52,IF(AND(U6=BL5,L46&lt;&gt;""),CA53,IF(AND(U6=BL6,L46&lt;&gt;""),CA54,IF(AND(U6=BL7,L46&lt;&gt;""),CA55,IF(AND(U6=BL8,L46&lt;&gt;""),CA56,IF(AND(U6=BL9,L46&lt;&gt;""),CA57,IF(AND(U6=BL10,L46&lt;&gt;""),CA58,IF(AND(U6=BL11,L46&lt;&gt;""),CA59,IF(AND(U6=BL12,L46&lt;&gt;""),CA60,IF(AND(U6=BL13,L46&lt;&gt;""),CA61,IF(AND(U6=BL14,L46&lt;&gt;""),CA62,IF(AND(U6=BL15,L46&lt;&gt;""),CA63,IF(AND(U6=BL16,L46&lt;&gt;""),CA64,IF(AND(U6=BL17,L46&lt;&gt;""),CA65,IF(AND(U6=BL18,L46&lt;&gt;""),CA66,""))))))))))))))))</f>
        <v/>
      </c>
      <c r="BN46" s="80" t="str">
        <f t="shared" si="6"/>
        <v/>
      </c>
      <c r="CA46" s="70" t="s">
        <v>193</v>
      </c>
      <c r="CB46" s="70" t="s">
        <v>68</v>
      </c>
      <c r="CC46" s="70" t="s">
        <v>194</v>
      </c>
    </row>
    <row r="47" spans="2:81" ht="15" customHeight="1" x14ac:dyDescent="0.25">
      <c r="B47" s="168" t="str">
        <f>IF(P47&lt;&gt;"","Фасад тумбы низкий правый","")</f>
        <v/>
      </c>
      <c r="C47" s="169"/>
      <c r="D47" s="169"/>
      <c r="E47" s="169"/>
      <c r="F47" s="169"/>
      <c r="G47" s="169"/>
      <c r="H47" s="169"/>
      <c r="I47" s="169"/>
      <c r="J47" s="169"/>
      <c r="K47" s="169"/>
      <c r="L47" s="153" t="str">
        <f t="shared" si="3"/>
        <v/>
      </c>
      <c r="M47" s="154"/>
      <c r="N47" s="154"/>
      <c r="O47" s="155"/>
      <c r="P47" s="118" t="str">
        <f>IF(BF65&gt;0,BF65*AA44,"")</f>
        <v/>
      </c>
      <c r="Q47" s="118"/>
      <c r="R47" s="118"/>
      <c r="S47" s="118"/>
      <c r="T47" s="118" t="str">
        <f>IF(P47&lt;&gt;"",Список!E20*AH4,"")</f>
        <v/>
      </c>
      <c r="U47" s="118"/>
      <c r="V47" s="118"/>
      <c r="W47" s="227" t="str">
        <f t="shared" si="4"/>
        <v/>
      </c>
      <c r="X47" s="227"/>
      <c r="Y47" s="227"/>
      <c r="Z47" s="228"/>
      <c r="AA47" s="157"/>
      <c r="AB47" s="158"/>
      <c r="AC47" s="158"/>
      <c r="AD47" s="158"/>
      <c r="AE47" s="159"/>
      <c r="AF47" s="160"/>
      <c r="AG47" s="62" t="str">
        <f>IF(BF65&gt;0,BF65,"")</f>
        <v/>
      </c>
      <c r="AH47" s="62" t="str">
        <f t="shared" si="5"/>
        <v/>
      </c>
      <c r="AI47" s="64"/>
      <c r="AJ47" s="66" t="s">
        <v>68</v>
      </c>
      <c r="AK47" s="64">
        <f>Список!E20</f>
        <v>1123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99"/>
      <c r="BK47" s="99"/>
      <c r="BL47" s="4"/>
      <c r="BM47" s="79" t="str">
        <f>IF(AND(U6=BL3,L47&lt;&gt;""),CA35,IF(AND(U6=BL4,L47&lt;&gt;""),CA36,IF(AND(U6=BL5,L47&lt;&gt;""),CA37,IF(AND(U6=BL6,L47&lt;&gt;""),CA38,IF(AND(U6=BL7,L47&lt;&gt;""),CA39,IF(AND(U6=BL8,L47&lt;&gt;""),CA40,IF(AND(U6=BL9,L47&lt;&gt;""),CA41,IF(AND(U6=BL10,L47&lt;&gt;""),CA42,IF(AND(U6=BL11,L47&lt;&gt;""),CA43,IF(AND(U6=BL12,L47&lt;&gt;""),CA44,IF(AND(U6=BL13,L47&lt;&gt;""),CA45,IF(AND(U6=BL14,L47&lt;&gt;""),CA46,IF(AND(U6=BL15,L47&lt;&gt;""),CA47,IF(AND(U6=BL16,L47&lt;&gt;""),CA48,IF(AND(U6=BL17,L47&lt;&gt;""),CA49,IF(AND(U6=BL18,L47&lt;&gt;""),CA50,""))))))))))))))))</f>
        <v/>
      </c>
      <c r="BN47" s="80" t="str">
        <f t="shared" si="6"/>
        <v/>
      </c>
      <c r="CA47" s="70" t="s">
        <v>195</v>
      </c>
      <c r="CB47" s="70" t="s">
        <v>68</v>
      </c>
      <c r="CC47" s="70" t="s">
        <v>196</v>
      </c>
    </row>
    <row r="48" spans="2:81" ht="15.75" customHeight="1" x14ac:dyDescent="0.25">
      <c r="B48" s="220" t="str">
        <f>IF(P48&lt;&gt;"","Фасад ящика левый","")</f>
        <v/>
      </c>
      <c r="C48" s="221"/>
      <c r="D48" s="221"/>
      <c r="E48" s="221"/>
      <c r="F48" s="221"/>
      <c r="G48" s="221"/>
      <c r="H48" s="221"/>
      <c r="I48" s="221"/>
      <c r="J48" s="221"/>
      <c r="K48" s="221"/>
      <c r="L48" s="119" t="str">
        <f t="shared" si="3"/>
        <v/>
      </c>
      <c r="M48" s="120"/>
      <c r="N48" s="120"/>
      <c r="O48" s="121"/>
      <c r="P48" s="156" t="str">
        <f>IF(BB66&lt;&gt;0,BB66*AA44,"")</f>
        <v/>
      </c>
      <c r="Q48" s="156"/>
      <c r="R48" s="156"/>
      <c r="S48" s="156"/>
      <c r="T48" s="156" t="str">
        <f>IF(P48&lt;&gt;"",Список!E21*AH4,"")</f>
        <v/>
      </c>
      <c r="U48" s="156"/>
      <c r="V48" s="156"/>
      <c r="W48" s="235" t="str">
        <f t="shared" si="4"/>
        <v/>
      </c>
      <c r="X48" s="235"/>
      <c r="Y48" s="235"/>
      <c r="Z48" s="236"/>
      <c r="AA48" s="157"/>
      <c r="AB48" s="158"/>
      <c r="AC48" s="158"/>
      <c r="AD48" s="158"/>
      <c r="AE48" s="159"/>
      <c r="AF48" s="160"/>
      <c r="AG48" s="62" t="str">
        <f>IF(BB66&lt;&gt;0,BB66,"")</f>
        <v/>
      </c>
      <c r="AH48" s="62" t="str">
        <f t="shared" si="5"/>
        <v/>
      </c>
      <c r="AI48" s="64"/>
      <c r="AJ48" s="67" t="s">
        <v>69</v>
      </c>
      <c r="AK48" s="64">
        <f>Список!E21</f>
        <v>537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99"/>
      <c r="BK48" s="99"/>
      <c r="BL48" s="4"/>
      <c r="BM48" s="79" t="str">
        <f>IF(AND(U6=BL3,L48&lt;&gt;""),CA19,IF(AND(U6=BL4,L48&lt;&gt;""),CA20,IF(AND(U6=BL5,L48&lt;&gt;""),CA21,IF(AND(U6=BL6,L48&lt;&gt;""),CA22,IF(AND(U6=BL7,L48&lt;&gt;""),CA23,IF(AND(U6=BL8,L48&lt;&gt;""),CA24,IF(AND(U6=BL9,L48&lt;&gt;""),CA25,IF(AND(U6=BL10,L48&lt;&gt;""),CA26,IF(AND(U6=BL11,L48&lt;&gt;""),CA27,IF(AND(U6=BL12,L48&lt;&gt;""),CA28,IF(AND(U6=BL13,L48&lt;&gt;""),CA29,IF(AND(U6=BL14,L48&lt;&gt;""),CA30,IF(AND(U6=BL15,L48&lt;&gt;""),CA31,IF(AND(U6=BL16,L48&lt;&gt;""),CA32,IF(AND(U6=BL17,L48&lt;&gt;""),CA33,IF(AND(U6=BL18,L48&lt;&gt;""),CA34,""))))))))))))))))</f>
        <v/>
      </c>
      <c r="BN48" s="80" t="str">
        <f t="shared" si="6"/>
        <v/>
      </c>
      <c r="CA48" s="70" t="s">
        <v>197</v>
      </c>
      <c r="CB48" s="70" t="s">
        <v>68</v>
      </c>
      <c r="CC48" s="70" t="s">
        <v>198</v>
      </c>
    </row>
    <row r="49" spans="1:81" ht="15.75" thickBot="1" x14ac:dyDescent="0.3">
      <c r="A49" s="4"/>
      <c r="B49" s="161" t="str">
        <f>IF(P49&lt;&gt;"","Фасад ящика правый","")</f>
        <v/>
      </c>
      <c r="C49" s="162"/>
      <c r="D49" s="162"/>
      <c r="E49" s="162"/>
      <c r="F49" s="162"/>
      <c r="G49" s="162"/>
      <c r="H49" s="162"/>
      <c r="I49" s="162"/>
      <c r="J49" s="162"/>
      <c r="K49" s="162"/>
      <c r="L49" s="163" t="str">
        <f t="shared" si="3"/>
        <v/>
      </c>
      <c r="M49" s="163"/>
      <c r="N49" s="163"/>
      <c r="O49" s="163"/>
      <c r="P49" s="163" t="str">
        <f>IF(BF66&lt;&gt;0,BF66*AA44,"")</f>
        <v/>
      </c>
      <c r="Q49" s="163"/>
      <c r="R49" s="163"/>
      <c r="S49" s="163"/>
      <c r="T49" s="163" t="str">
        <f>IF(P49&lt;&gt;"",Список!E22*AH4,"")</f>
        <v/>
      </c>
      <c r="U49" s="163"/>
      <c r="V49" s="163"/>
      <c r="W49" s="163" t="str">
        <f>IF(P49&lt;&gt;"",P49*T49,"")</f>
        <v/>
      </c>
      <c r="X49" s="163"/>
      <c r="Y49" s="163"/>
      <c r="Z49" s="164"/>
      <c r="AA49" s="165"/>
      <c r="AB49" s="166"/>
      <c r="AC49" s="166"/>
      <c r="AD49" s="166"/>
      <c r="AE49" s="166"/>
      <c r="AF49" s="167"/>
      <c r="AG49" s="75" t="str">
        <f>IF(BF66&lt;&gt;0,BF66,"")</f>
        <v/>
      </c>
      <c r="AH49" s="74" t="str">
        <f t="shared" si="5"/>
        <v/>
      </c>
      <c r="AI49" s="13"/>
      <c r="AJ49" s="19" t="s">
        <v>70</v>
      </c>
      <c r="AK49" s="13">
        <f>Список!E22</f>
        <v>537</v>
      </c>
      <c r="BJ49" s="99"/>
      <c r="BK49" s="99"/>
      <c r="BL49" s="4"/>
      <c r="BM49" s="81" t="str">
        <f>IF(AND(U6=BL3,L49&lt;&gt;""),CA3,IF(AND(U6=BL4,L49&lt;&gt;""),CA4,IF(AND(U6=BL5,L49&lt;&gt;""),CA5,IF(AND(U6=BL6,L49&lt;&gt;""),CA6,IF(AND(U6=BL7,L49&lt;&gt;""),CA7,IF(AND(U6=BL8,L49&lt;&gt;""),CA8,IF(AND(U6=BL9,L49&lt;&gt;""),CA9,IF(AND(U6=BL10,L49&lt;&gt;""),CA10,IF(AND(U6=BL11,L49&lt;&gt;""),CA11,IF(AND(U6=BL12,L49&lt;&gt;""),CA12,IF(AND(U6=BL13,L49&lt;&gt;""),CA13,IF(AND(U6=BL14,L49&lt;&gt;""),CA14,IF(AND(U6=BL15,L49&lt;&gt;""),CA15,IF(AND(U6=BL16,L49&lt;&gt;""),CA16,IF(AND(U6=BL17,L49&lt;&gt;""),CA17,IF(AND(U6=BL18,L49&lt;&gt;""),CA18,""))))))))))))))))</f>
        <v/>
      </c>
      <c r="BN49" s="82" t="str">
        <f t="shared" si="6"/>
        <v/>
      </c>
      <c r="CA49" s="70" t="s">
        <v>199</v>
      </c>
      <c r="CB49" s="70" t="s">
        <v>68</v>
      </c>
      <c r="CC49" s="70" t="s">
        <v>200</v>
      </c>
    </row>
    <row r="50" spans="1:81" ht="15.75" thickBo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63"/>
      <c r="AH50" s="63"/>
      <c r="AI50" s="4"/>
      <c r="BJ50" s="99"/>
      <c r="BK50" s="99"/>
      <c r="BL50" s="4"/>
      <c r="BM50" s="72" t="s">
        <v>102</v>
      </c>
      <c r="BN50" s="73" t="s">
        <v>17</v>
      </c>
      <c r="CA50" s="70" t="s">
        <v>201</v>
      </c>
      <c r="CB50" s="70" t="s">
        <v>68</v>
      </c>
      <c r="CC50" s="70" t="s">
        <v>202</v>
      </c>
    </row>
    <row r="51" spans="1:81" x14ac:dyDescent="0.25">
      <c r="A51" s="4"/>
      <c r="B51" s="150" t="s">
        <v>33</v>
      </c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2"/>
      <c r="AA51" s="132" t="s">
        <v>34</v>
      </c>
      <c r="AB51" s="133"/>
      <c r="AC51" s="133"/>
      <c r="AD51" s="116">
        <v>1</v>
      </c>
      <c r="AE51" s="116"/>
      <c r="AF51" s="117"/>
      <c r="AG51" s="63"/>
      <c r="AH51" s="63"/>
      <c r="AI51" s="4"/>
      <c r="BJ51" s="99"/>
      <c r="BK51" s="99"/>
      <c r="BL51" s="4"/>
      <c r="BM51" s="4"/>
      <c r="CA51" s="70" t="s">
        <v>203</v>
      </c>
      <c r="CB51" s="70" t="s">
        <v>67</v>
      </c>
      <c r="CC51" s="70" t="s">
        <v>204</v>
      </c>
    </row>
    <row r="52" spans="1:81" x14ac:dyDescent="0.25">
      <c r="A52" s="4"/>
      <c r="B52" s="138" t="s">
        <v>8</v>
      </c>
      <c r="C52" s="139"/>
      <c r="D52" s="139"/>
      <c r="E52" s="144" t="str">
        <f>IF(U4&lt;&gt;"",U4,"")</f>
        <v/>
      </c>
      <c r="F52" s="144"/>
      <c r="G52" s="144"/>
      <c r="H52" s="144"/>
      <c r="I52" s="144"/>
      <c r="J52" s="144"/>
      <c r="K52" s="144"/>
      <c r="L52" s="144"/>
      <c r="M52" s="144"/>
      <c r="N52" s="144"/>
      <c r="O52" s="142" t="s">
        <v>36</v>
      </c>
      <c r="P52" s="142"/>
      <c r="Q52" s="142"/>
      <c r="R52" s="142"/>
      <c r="S52" s="146"/>
      <c r="T52" s="146"/>
      <c r="U52" s="146"/>
      <c r="V52" s="146"/>
      <c r="W52" s="146"/>
      <c r="X52" s="146"/>
      <c r="Y52" s="146"/>
      <c r="Z52" s="147"/>
      <c r="AA52" s="134" t="s">
        <v>35</v>
      </c>
      <c r="AB52" s="135"/>
      <c r="AC52" s="135"/>
      <c r="AD52" s="128">
        <v>1</v>
      </c>
      <c r="AE52" s="128"/>
      <c r="AF52" s="129"/>
      <c r="AG52" s="63"/>
      <c r="AH52" s="63"/>
      <c r="AI52" s="4"/>
      <c r="BJ52" s="4"/>
      <c r="BK52" s="4"/>
      <c r="BL52" s="4"/>
      <c r="BM52" s="4"/>
      <c r="CA52" s="70" t="s">
        <v>205</v>
      </c>
      <c r="CB52" s="70" t="s">
        <v>67</v>
      </c>
      <c r="CC52" s="70" t="s">
        <v>206</v>
      </c>
    </row>
    <row r="53" spans="1:81" ht="15.75" thickBot="1" x14ac:dyDescent="0.3">
      <c r="A53" s="4"/>
      <c r="B53" s="140"/>
      <c r="C53" s="141"/>
      <c r="D53" s="141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3"/>
      <c r="P53" s="143"/>
      <c r="Q53" s="143"/>
      <c r="R53" s="143"/>
      <c r="S53" s="148"/>
      <c r="T53" s="148"/>
      <c r="U53" s="148"/>
      <c r="V53" s="148"/>
      <c r="W53" s="148"/>
      <c r="X53" s="148"/>
      <c r="Y53" s="148"/>
      <c r="Z53" s="149"/>
      <c r="AA53" s="136"/>
      <c r="AB53" s="137"/>
      <c r="AC53" s="137"/>
      <c r="AD53" s="130"/>
      <c r="AE53" s="130"/>
      <c r="AF53" s="131"/>
      <c r="AG53" s="4"/>
      <c r="AH53" s="4"/>
      <c r="AI53" s="4"/>
      <c r="BJ53" s="4"/>
      <c r="BK53" s="4"/>
      <c r="BL53" s="4"/>
      <c r="BM53" s="4"/>
      <c r="CA53" s="70" t="s">
        <v>207</v>
      </c>
      <c r="CB53" s="70" t="s">
        <v>67</v>
      </c>
      <c r="CC53" s="70" t="s">
        <v>208</v>
      </c>
    </row>
    <row r="54" spans="1:8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BJ54" s="4"/>
      <c r="BK54" s="4"/>
      <c r="BL54" s="4"/>
      <c r="BM54" s="4"/>
      <c r="CA54" s="70" t="s">
        <v>209</v>
      </c>
      <c r="CB54" s="70" t="s">
        <v>67</v>
      </c>
      <c r="CC54" s="70" t="s">
        <v>210</v>
      </c>
    </row>
    <row r="55" spans="1:8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BA55" s="12"/>
      <c r="BB55" s="13"/>
      <c r="BC55" s="12" t="s">
        <v>26</v>
      </c>
      <c r="BD55" s="14"/>
      <c r="BE55" s="12"/>
      <c r="BF55" s="13"/>
      <c r="BG55" s="12" t="s">
        <v>26</v>
      </c>
      <c r="BJ55" s="4"/>
      <c r="BK55" s="4"/>
      <c r="BL55" s="4"/>
      <c r="BM55" s="4"/>
      <c r="CA55" s="70" t="s">
        <v>211</v>
      </c>
      <c r="CB55" s="70" t="s">
        <v>67</v>
      </c>
      <c r="CC55" s="70" t="s">
        <v>212</v>
      </c>
    </row>
    <row r="56" spans="1:8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S56" s="13"/>
      <c r="AT56" s="13"/>
      <c r="AU56" s="12" t="s">
        <v>26</v>
      </c>
      <c r="AV56" s="14"/>
      <c r="AW56" s="12"/>
      <c r="AX56" s="13"/>
      <c r="AY56" s="12" t="s">
        <v>26</v>
      </c>
      <c r="AZ56" s="14"/>
      <c r="BA56" s="12"/>
      <c r="BB56" s="13"/>
      <c r="BC56" s="12" t="s">
        <v>38</v>
      </c>
      <c r="BD56" s="14"/>
      <c r="BE56" s="12"/>
      <c r="BF56" s="13"/>
      <c r="BG56" s="12" t="s">
        <v>38</v>
      </c>
      <c r="BJ56" s="4"/>
      <c r="BK56" s="4"/>
      <c r="BL56" s="4"/>
      <c r="BM56" s="4"/>
      <c r="CA56" s="70" t="s">
        <v>213</v>
      </c>
      <c r="CB56" s="70" t="s">
        <v>67</v>
      </c>
      <c r="CC56" s="70" t="s">
        <v>214</v>
      </c>
    </row>
    <row r="57" spans="1:8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S57" s="13"/>
      <c r="AT57" s="13"/>
      <c r="AU57" s="12" t="s">
        <v>38</v>
      </c>
      <c r="AV57" s="14"/>
      <c r="AW57" s="12"/>
      <c r="AX57" s="13"/>
      <c r="AY57" s="12" t="s">
        <v>38</v>
      </c>
      <c r="BA57" s="13"/>
      <c r="BB57" s="13">
        <f>IF(F25=BC57,1,0)</f>
        <v>0</v>
      </c>
      <c r="BC57" s="13" t="s">
        <v>22</v>
      </c>
      <c r="BE57" s="13"/>
      <c r="BF57" s="13">
        <f>IF(AA25=BG57,1,0)</f>
        <v>0</v>
      </c>
      <c r="BG57" s="13" t="s">
        <v>22</v>
      </c>
      <c r="BJ57" s="4"/>
      <c r="BK57" s="4"/>
      <c r="BL57" s="4"/>
      <c r="BM57" s="4"/>
      <c r="CA57" s="70" t="s">
        <v>215</v>
      </c>
      <c r="CB57" s="70" t="s">
        <v>67</v>
      </c>
      <c r="CC57" s="70" t="s">
        <v>216</v>
      </c>
    </row>
    <row r="58" spans="1:8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S58" s="13"/>
      <c r="AT58" s="13">
        <f>IF(F15=AU58,1,0)</f>
        <v>0</v>
      </c>
      <c r="AU58" s="15" t="s">
        <v>22</v>
      </c>
      <c r="AW58" s="13"/>
      <c r="AX58" s="13">
        <f>IF(AA15=AY58,1,0)</f>
        <v>0</v>
      </c>
      <c r="AY58" s="13" t="s">
        <v>22</v>
      </c>
      <c r="BA58" s="13"/>
      <c r="BB58" s="13">
        <f>IF(F25=BC58,2,0)</f>
        <v>0</v>
      </c>
      <c r="BC58" s="13" t="s">
        <v>23</v>
      </c>
      <c r="BE58" s="13"/>
      <c r="BF58" s="13">
        <f>IF(AA25=BG58,2,0)</f>
        <v>0</v>
      </c>
      <c r="BG58" s="13" t="s">
        <v>23</v>
      </c>
      <c r="BJ58" s="4"/>
      <c r="BK58" s="4"/>
      <c r="BL58" s="4"/>
      <c r="BM58" s="4"/>
      <c r="CA58" s="70" t="s">
        <v>217</v>
      </c>
      <c r="CB58" s="70" t="s">
        <v>67</v>
      </c>
      <c r="CC58" s="70" t="s">
        <v>218</v>
      </c>
    </row>
    <row r="59" spans="1:8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S59" s="13"/>
      <c r="AT59" s="13">
        <f>IF(F15=AU59,2,0)</f>
        <v>0</v>
      </c>
      <c r="AU59" s="13" t="s">
        <v>23</v>
      </c>
      <c r="AW59" s="13"/>
      <c r="AX59" s="13">
        <f>IF(AA15=AY59,2,0)</f>
        <v>0</v>
      </c>
      <c r="AY59" s="13" t="s">
        <v>23</v>
      </c>
      <c r="BA59" s="13">
        <f>IF(F25=BC59,1,0)</f>
        <v>0</v>
      </c>
      <c r="BB59" s="13">
        <f>IF(F25=BC59,1,0)</f>
        <v>0</v>
      </c>
      <c r="BC59" s="13" t="s">
        <v>24</v>
      </c>
      <c r="BE59" s="13">
        <f>IF(AA25=BG59,1,0)</f>
        <v>0</v>
      </c>
      <c r="BF59" s="13">
        <f>IF(AA25=BG59,1,0)</f>
        <v>0</v>
      </c>
      <c r="BG59" s="13" t="s">
        <v>24</v>
      </c>
      <c r="BJ59" s="4"/>
      <c r="BK59" s="4"/>
      <c r="BL59" s="4"/>
      <c r="BM59" s="4"/>
      <c r="CA59" s="70" t="s">
        <v>219</v>
      </c>
      <c r="CB59" s="70" t="s">
        <v>67</v>
      </c>
      <c r="CC59" s="70" t="s">
        <v>220</v>
      </c>
    </row>
    <row r="60" spans="1:8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S60" s="13"/>
      <c r="AT60" s="13">
        <f>IF(F15=AU60,1,0)</f>
        <v>0</v>
      </c>
      <c r="AU60" s="13" t="s">
        <v>1</v>
      </c>
      <c r="AW60" s="13"/>
      <c r="AX60" s="13">
        <f>IF(AA15=AY60,1,0)</f>
        <v>0</v>
      </c>
      <c r="AY60" s="13" t="s">
        <v>1</v>
      </c>
      <c r="BA60" s="13"/>
      <c r="BB60" s="13">
        <f>IF(F25=BC60,1,0)</f>
        <v>0</v>
      </c>
      <c r="BC60" s="13" t="s">
        <v>28</v>
      </c>
      <c r="BE60" s="13"/>
      <c r="BF60" s="13">
        <f>IF(AA25=BG60,1,0)</f>
        <v>0</v>
      </c>
      <c r="BG60" s="13" t="s">
        <v>28</v>
      </c>
      <c r="BJ60" s="4"/>
      <c r="BK60" s="4"/>
      <c r="BL60" s="4"/>
      <c r="BM60" s="4"/>
      <c r="CA60" s="70" t="s">
        <v>221</v>
      </c>
      <c r="CB60" s="70" t="s">
        <v>67</v>
      </c>
      <c r="CC60" s="70" t="s">
        <v>222</v>
      </c>
    </row>
    <row r="61" spans="1:8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S61" s="13">
        <f>IF(F15=AU61,1,0)</f>
        <v>0</v>
      </c>
      <c r="AT61" s="13">
        <f>IF(F15=AU61,1,0)</f>
        <v>0</v>
      </c>
      <c r="AU61" s="13" t="s">
        <v>27</v>
      </c>
      <c r="AW61" s="13">
        <f>IF(AA15=AY61,1,0)</f>
        <v>0</v>
      </c>
      <c r="AX61" s="13">
        <f>IF(AA15=AY61,1,0)</f>
        <v>0</v>
      </c>
      <c r="AY61" s="13" t="s">
        <v>27</v>
      </c>
      <c r="AZ61" s="14"/>
      <c r="BA61" s="12"/>
      <c r="BB61" s="13">
        <f>IF(F25=BC61,4,0)</f>
        <v>0</v>
      </c>
      <c r="BC61" s="13" t="s">
        <v>25</v>
      </c>
      <c r="BE61" s="13"/>
      <c r="BF61" s="13">
        <f>IF(AA25=BG61,4,0)</f>
        <v>0</v>
      </c>
      <c r="BG61" s="13" t="s">
        <v>25</v>
      </c>
      <c r="BJ61" s="4"/>
      <c r="BK61" s="4"/>
      <c r="BL61" s="4"/>
      <c r="BM61" s="4"/>
      <c r="CA61" s="70" t="s">
        <v>223</v>
      </c>
      <c r="CB61" s="70" t="s">
        <v>67</v>
      </c>
      <c r="CC61" s="70" t="s">
        <v>224</v>
      </c>
    </row>
    <row r="62" spans="1:8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S62" s="13">
        <f>IF(F15=AU62,1,0)</f>
        <v>0</v>
      </c>
      <c r="AT62" s="13">
        <f>IF(F15=AU62,1,0)</f>
        <v>0</v>
      </c>
      <c r="AU62" s="12" t="s">
        <v>39</v>
      </c>
      <c r="AV62" s="14"/>
      <c r="AW62" s="12">
        <f>IF(AA15=AY62,1,0)</f>
        <v>0</v>
      </c>
      <c r="AX62" s="13">
        <f>IF(AA15=AY62,1,0)</f>
        <v>0</v>
      </c>
      <c r="AY62" s="12" t="s">
        <v>39</v>
      </c>
      <c r="BJ62" s="4"/>
      <c r="BK62" s="4"/>
      <c r="BL62" s="4"/>
      <c r="BM62" s="4"/>
      <c r="CA62" s="70" t="s">
        <v>225</v>
      </c>
      <c r="CB62" s="70" t="s">
        <v>67</v>
      </c>
      <c r="CC62" s="70" t="s">
        <v>226</v>
      </c>
    </row>
    <row r="63" spans="1:8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T63" s="1">
        <f>IF(OR(F15=AU57,F15=AU58,F15=AU59,F15=AU60,F15=AU61),1,0)</f>
        <v>0</v>
      </c>
      <c r="AU63" s="1" t="s">
        <v>30</v>
      </c>
      <c r="AX63" s="1">
        <f>IF(OR(AA15=AY57,AA15=AY58,AA15=AY59,AA15=AY60,AA15=AY61),1,0)</f>
        <v>0</v>
      </c>
      <c r="AY63" s="1" t="s">
        <v>29</v>
      </c>
      <c r="BC63" s="14" t="s">
        <v>26</v>
      </c>
      <c r="BD63" s="14"/>
      <c r="BE63" s="14"/>
      <c r="BG63" s="14" t="s">
        <v>26</v>
      </c>
      <c r="BJ63" s="4"/>
      <c r="BK63" s="4"/>
      <c r="BL63" s="4"/>
      <c r="BM63" s="4"/>
      <c r="CA63" s="70" t="s">
        <v>227</v>
      </c>
      <c r="CB63" s="70" t="s">
        <v>67</v>
      </c>
      <c r="CC63" s="70" t="s">
        <v>228</v>
      </c>
    </row>
    <row r="64" spans="1:8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T64" s="1">
        <f>IF(F15=AU62,1,0)</f>
        <v>0</v>
      </c>
      <c r="AU64" s="1" t="s">
        <v>32</v>
      </c>
      <c r="AX64" s="1">
        <f>IF(AA15=AY62,1,0)</f>
        <v>0</v>
      </c>
      <c r="AY64" s="1" t="s">
        <v>31</v>
      </c>
      <c r="BB64" s="1">
        <f>IF(OR(F25=BC56,F25=BC57,F25=BC58),1,0)</f>
        <v>0</v>
      </c>
      <c r="BC64" s="1" t="s">
        <v>29</v>
      </c>
      <c r="BF64" s="1">
        <f>IF(OR(AA25=BG56,AA25=BG57,AA25=BG58),1,0)</f>
        <v>0</v>
      </c>
      <c r="BG64" s="1" t="s">
        <v>30</v>
      </c>
      <c r="BJ64" s="4"/>
      <c r="BK64" s="4"/>
      <c r="BL64" s="4"/>
      <c r="BM64" s="4"/>
      <c r="CA64" s="70" t="s">
        <v>229</v>
      </c>
      <c r="CB64" s="70" t="s">
        <v>67</v>
      </c>
      <c r="CC64" s="70" t="s">
        <v>230</v>
      </c>
    </row>
    <row r="65" spans="54:81" x14ac:dyDescent="0.25">
      <c r="BB65" s="1">
        <f>IF(OR(F25=BC60,F25=BC59),1,0)</f>
        <v>0</v>
      </c>
      <c r="BC65" s="1" t="s">
        <v>32</v>
      </c>
      <c r="BF65" s="1">
        <f>IF(OR(AA25=BG60,AA25=BG59),1,0)</f>
        <v>0</v>
      </c>
      <c r="BG65" s="1" t="s">
        <v>31</v>
      </c>
      <c r="BJ65" s="4"/>
      <c r="BK65" s="4"/>
      <c r="BL65" s="4"/>
      <c r="BM65" s="4"/>
      <c r="CA65" s="70" t="s">
        <v>231</v>
      </c>
      <c r="CB65" s="70" t="s">
        <v>67</v>
      </c>
      <c r="CC65" s="70" t="s">
        <v>232</v>
      </c>
    </row>
    <row r="66" spans="54:81" x14ac:dyDescent="0.25">
      <c r="BB66" s="1">
        <f>IF(OR(F25=BC60,F25=BC59),1,IF(F25=BC61,4,0))</f>
        <v>0</v>
      </c>
      <c r="BC66" s="14" t="s">
        <v>42</v>
      </c>
      <c r="BF66" s="1">
        <f>IF(OR(AA25=BG60,AA25=BG59),1,IF(AA25=BG61,4,0))</f>
        <v>0</v>
      </c>
      <c r="BG66" s="14" t="s">
        <v>43</v>
      </c>
      <c r="BJ66" s="4"/>
      <c r="BK66" s="4"/>
      <c r="BL66" s="4"/>
      <c r="BM66" s="4"/>
      <c r="CA66" s="70" t="s">
        <v>233</v>
      </c>
      <c r="CB66" s="70" t="s">
        <v>67</v>
      </c>
      <c r="CC66" s="70" t="s">
        <v>234</v>
      </c>
    </row>
    <row r="67" spans="54:81" x14ac:dyDescent="0.25">
      <c r="BJ67" s="4"/>
      <c r="BK67" s="4"/>
      <c r="BL67" s="4"/>
      <c r="BM67" s="4"/>
      <c r="CA67" s="70" t="s">
        <v>235</v>
      </c>
      <c r="CB67" s="70" t="s">
        <v>66</v>
      </c>
      <c r="CC67" s="70" t="s">
        <v>236</v>
      </c>
    </row>
    <row r="68" spans="54:81" x14ac:dyDescent="0.25">
      <c r="BJ68" s="4"/>
      <c r="BK68" s="4"/>
      <c r="BL68" s="4"/>
      <c r="BM68" s="4"/>
      <c r="CA68" s="70" t="s">
        <v>237</v>
      </c>
      <c r="CB68" s="70" t="s">
        <v>66</v>
      </c>
      <c r="CC68" s="70" t="s">
        <v>238</v>
      </c>
    </row>
    <row r="69" spans="54:81" x14ac:dyDescent="0.25">
      <c r="BJ69" s="4"/>
      <c r="BK69" s="4"/>
      <c r="BL69" s="4"/>
      <c r="BM69" s="4"/>
      <c r="CA69" s="70" t="s">
        <v>239</v>
      </c>
      <c r="CB69" s="70" t="s">
        <v>66</v>
      </c>
      <c r="CC69" s="70" t="s">
        <v>240</v>
      </c>
    </row>
    <row r="70" spans="54:81" x14ac:dyDescent="0.25">
      <c r="BJ70" s="4"/>
      <c r="BK70" s="4"/>
      <c r="BL70" s="4"/>
      <c r="BM70" s="4"/>
      <c r="CA70" s="70" t="s">
        <v>241</v>
      </c>
      <c r="CB70" s="70" t="s">
        <v>66</v>
      </c>
      <c r="CC70" s="70" t="s">
        <v>242</v>
      </c>
    </row>
    <row r="71" spans="54:81" x14ac:dyDescent="0.25">
      <c r="BJ71" s="4"/>
      <c r="BK71" s="4"/>
      <c r="BL71" s="4"/>
      <c r="BM71" s="4"/>
      <c r="CA71" s="70" t="s">
        <v>243</v>
      </c>
      <c r="CB71" s="70" t="s">
        <v>66</v>
      </c>
      <c r="CC71" s="70" t="s">
        <v>244</v>
      </c>
    </row>
    <row r="72" spans="54:81" x14ac:dyDescent="0.25">
      <c r="BJ72" s="4"/>
      <c r="BK72" s="4"/>
      <c r="BL72" s="4"/>
      <c r="BM72" s="4"/>
      <c r="CA72" s="70" t="s">
        <v>245</v>
      </c>
      <c r="CB72" s="70" t="s">
        <v>66</v>
      </c>
      <c r="CC72" s="70" t="s">
        <v>246</v>
      </c>
    </row>
    <row r="73" spans="54:81" x14ac:dyDescent="0.25">
      <c r="BJ73" s="4"/>
      <c r="BK73" s="4"/>
      <c r="BL73" s="4"/>
      <c r="BM73" s="4"/>
      <c r="CA73" s="70" t="s">
        <v>247</v>
      </c>
      <c r="CB73" s="70" t="s">
        <v>66</v>
      </c>
      <c r="CC73" s="70" t="s">
        <v>248</v>
      </c>
    </row>
    <row r="74" spans="54:81" x14ac:dyDescent="0.25">
      <c r="BJ74" s="4"/>
      <c r="BK74" s="4"/>
      <c r="BL74" s="4"/>
      <c r="BM74" s="4"/>
      <c r="CA74" s="70" t="s">
        <v>249</v>
      </c>
      <c r="CB74" s="70" t="s">
        <v>66</v>
      </c>
      <c r="CC74" s="70" t="s">
        <v>250</v>
      </c>
    </row>
    <row r="75" spans="54:81" x14ac:dyDescent="0.25">
      <c r="BJ75" s="4"/>
      <c r="BK75" s="4"/>
      <c r="BL75" s="4"/>
      <c r="BM75" s="4"/>
      <c r="CA75" s="70" t="s">
        <v>251</v>
      </c>
      <c r="CB75" s="70" t="s">
        <v>66</v>
      </c>
      <c r="CC75" s="70" t="s">
        <v>252</v>
      </c>
    </row>
    <row r="76" spans="54:81" x14ac:dyDescent="0.25">
      <c r="BJ76" s="4"/>
      <c r="BK76" s="4"/>
      <c r="BL76" s="4"/>
      <c r="BM76" s="4"/>
      <c r="CA76" s="70" t="s">
        <v>253</v>
      </c>
      <c r="CB76" s="70" t="s">
        <v>66</v>
      </c>
      <c r="CC76" s="70" t="s">
        <v>254</v>
      </c>
    </row>
    <row r="77" spans="54:81" ht="89.25" customHeight="1" x14ac:dyDescent="0.25">
      <c r="BJ77" s="4"/>
      <c r="BK77" s="4"/>
      <c r="BL77" s="4"/>
      <c r="BM77" s="4"/>
      <c r="BS77" s="4"/>
      <c r="BT77" s="4"/>
      <c r="BU77" s="4"/>
      <c r="BV77" s="4"/>
      <c r="BW77" s="4"/>
      <c r="BX77" s="4"/>
      <c r="BY77" s="4"/>
      <c r="BZ77" s="4"/>
      <c r="CA77" s="70" t="s">
        <v>255</v>
      </c>
      <c r="CB77" s="70" t="s">
        <v>66</v>
      </c>
      <c r="CC77" s="70" t="s">
        <v>256</v>
      </c>
    </row>
    <row r="78" spans="54:81" ht="89.25" customHeight="1" x14ac:dyDescent="0.25">
      <c r="BJ78" s="4"/>
      <c r="BK78" s="4"/>
      <c r="BL78" s="4"/>
      <c r="BM78" s="4"/>
      <c r="BS78" s="4"/>
      <c r="BT78" s="4"/>
      <c r="BU78" s="4"/>
      <c r="BV78" s="4"/>
      <c r="BW78" s="4"/>
      <c r="BX78" s="4"/>
      <c r="BY78" s="4"/>
      <c r="BZ78" s="4"/>
      <c r="CA78" s="70" t="s">
        <v>257</v>
      </c>
      <c r="CB78" s="70" t="s">
        <v>66</v>
      </c>
      <c r="CC78" s="70" t="s">
        <v>258</v>
      </c>
    </row>
    <row r="79" spans="54:81" ht="90.75" customHeight="1" x14ac:dyDescent="0.25">
      <c r="BS79" s="16"/>
      <c r="BT79" s="16"/>
      <c r="BU79" s="4"/>
      <c r="BV79" s="16"/>
      <c r="BW79" s="4"/>
      <c r="BX79" s="4"/>
      <c r="BY79" s="4"/>
      <c r="BZ79" s="4"/>
      <c r="CA79" s="70" t="s">
        <v>259</v>
      </c>
      <c r="CB79" s="70" t="s">
        <v>66</v>
      </c>
      <c r="CC79" s="70" t="s">
        <v>260</v>
      </c>
    </row>
    <row r="80" spans="54:81" ht="90.75" customHeight="1" x14ac:dyDescent="0.25">
      <c r="BS80" s="4"/>
      <c r="BT80" s="16" t="s">
        <v>26</v>
      </c>
      <c r="BU80" s="4"/>
      <c r="BV80" s="4"/>
      <c r="BW80" s="4"/>
      <c r="BX80" s="16" t="s">
        <v>26</v>
      </c>
      <c r="BY80" s="4"/>
      <c r="BZ80" s="4"/>
      <c r="CA80" s="70" t="s">
        <v>261</v>
      </c>
      <c r="CB80" s="70" t="s">
        <v>66</v>
      </c>
      <c r="CC80" s="70" t="s">
        <v>262</v>
      </c>
    </row>
    <row r="81" spans="71:81" ht="90" customHeight="1" x14ac:dyDescent="0.25">
      <c r="BS81" s="4"/>
      <c r="BT81" s="4" t="str">
        <f t="shared" ref="BT81:BT86" si="7">AU57</f>
        <v>Без наполнения</v>
      </c>
      <c r="BU81" s="4"/>
      <c r="BV81" s="4"/>
      <c r="BW81" s="4"/>
      <c r="BX81" s="4" t="str">
        <f t="shared" ref="BX81:BX86" si="8">BC56</f>
        <v>Без наполнения</v>
      </c>
      <c r="BY81" s="4"/>
      <c r="BZ81" s="4"/>
      <c r="CA81" s="70" t="s">
        <v>263</v>
      </c>
      <c r="CB81" s="70" t="s">
        <v>66</v>
      </c>
      <c r="CC81" s="70" t="s">
        <v>264</v>
      </c>
    </row>
    <row r="82" spans="71:81" ht="90" customHeight="1" x14ac:dyDescent="0.25">
      <c r="BS82" s="4"/>
      <c r="BT82" s="4" t="str">
        <f t="shared" si="7"/>
        <v>Полка 1шт</v>
      </c>
      <c r="BU82" s="4"/>
      <c r="BV82" s="4"/>
      <c r="BW82" s="4"/>
      <c r="BX82" s="4" t="str">
        <f t="shared" si="8"/>
        <v>Полка 1шт</v>
      </c>
      <c r="BY82" s="4"/>
      <c r="BZ82" s="4"/>
      <c r="CA82" s="70" t="s">
        <v>265</v>
      </c>
      <c r="CB82" s="70" t="s">
        <v>66</v>
      </c>
      <c r="CC82" s="70" t="s">
        <v>266</v>
      </c>
    </row>
    <row r="83" spans="71:81" ht="90" customHeight="1" x14ac:dyDescent="0.25">
      <c r="BS83" s="4"/>
      <c r="BT83" s="4" t="str">
        <f t="shared" si="7"/>
        <v>Полка 2шт</v>
      </c>
      <c r="BU83" s="4"/>
      <c r="BV83" s="4"/>
      <c r="BW83" s="4"/>
      <c r="BX83" s="4" t="str">
        <f t="shared" si="8"/>
        <v>Полка 2шт</v>
      </c>
      <c r="BY83" s="4"/>
      <c r="BZ83" s="4"/>
      <c r="CA83" s="70" t="s">
        <v>267</v>
      </c>
      <c r="CB83" s="70" t="s">
        <v>65</v>
      </c>
      <c r="CC83" s="70" t="s">
        <v>268</v>
      </c>
    </row>
    <row r="84" spans="71:81" ht="90" customHeight="1" x14ac:dyDescent="0.25">
      <c r="BS84" s="4"/>
      <c r="BT84" s="4" t="str">
        <f t="shared" si="7"/>
        <v>Посудосушитель</v>
      </c>
      <c r="BU84" s="4"/>
      <c r="BV84" s="4"/>
      <c r="BW84" s="4"/>
      <c r="BX84" s="4" t="str">
        <f>BC60</f>
        <v>Ящик 1шт</v>
      </c>
      <c r="BY84" s="4"/>
      <c r="BZ84" s="4"/>
      <c r="CA84" s="70" t="s">
        <v>269</v>
      </c>
      <c r="CB84" s="70" t="s">
        <v>65</v>
      </c>
      <c r="CC84" s="70" t="s">
        <v>270</v>
      </c>
    </row>
    <row r="85" spans="71:81" ht="90" customHeight="1" x14ac:dyDescent="0.25">
      <c r="BS85" s="4"/>
      <c r="BT85" s="4" t="str">
        <f t="shared" si="7"/>
        <v xml:space="preserve">Посудосушитель + полка </v>
      </c>
      <c r="BU85" s="4"/>
      <c r="BV85" s="4"/>
      <c r="BW85" s="4"/>
      <c r="BX85" s="4" t="str">
        <f>BC59</f>
        <v>Полка + ящик</v>
      </c>
      <c r="BY85" s="4"/>
      <c r="BZ85" s="4"/>
      <c r="CA85" s="70" t="s">
        <v>271</v>
      </c>
      <c r="CB85" s="70" t="s">
        <v>65</v>
      </c>
      <c r="CC85" s="70" t="s">
        <v>272</v>
      </c>
    </row>
    <row r="86" spans="71:81" ht="90" customHeight="1" x14ac:dyDescent="0.25">
      <c r="BS86" s="4"/>
      <c r="BT86" s="4" t="str">
        <f t="shared" si="7"/>
        <v>Фасад + ниша</v>
      </c>
      <c r="BU86" s="4"/>
      <c r="BV86" s="4"/>
      <c r="BW86" s="4"/>
      <c r="BX86" s="4" t="str">
        <f t="shared" si="8"/>
        <v>Ящики 4шт</v>
      </c>
      <c r="BY86" s="4"/>
      <c r="BZ86" s="4"/>
      <c r="CA86" s="70" t="s">
        <v>273</v>
      </c>
      <c r="CB86" s="70" t="s">
        <v>65</v>
      </c>
      <c r="CC86" s="70" t="s">
        <v>274</v>
      </c>
    </row>
    <row r="87" spans="71:81" x14ac:dyDescent="0.25">
      <c r="BS87" s="4"/>
      <c r="BT87" s="4"/>
      <c r="BU87" s="4"/>
      <c r="BV87" s="4"/>
      <c r="BW87" s="4"/>
      <c r="BX87" s="4"/>
      <c r="BY87" s="4"/>
      <c r="BZ87" s="4"/>
      <c r="CA87" s="70" t="s">
        <v>275</v>
      </c>
      <c r="CB87" s="70" t="s">
        <v>65</v>
      </c>
      <c r="CC87" s="70" t="s">
        <v>276</v>
      </c>
    </row>
    <row r="88" spans="71:81" x14ac:dyDescent="0.25">
      <c r="BS88" s="4"/>
      <c r="BT88" s="4"/>
      <c r="BU88" s="4"/>
      <c r="BV88" s="4"/>
      <c r="BW88" s="4"/>
      <c r="BX88" s="4"/>
      <c r="BY88" s="4"/>
      <c r="BZ88" s="4"/>
      <c r="CA88" s="70" t="s">
        <v>277</v>
      </c>
      <c r="CB88" s="70" t="s">
        <v>65</v>
      </c>
      <c r="CC88" s="70" t="s">
        <v>278</v>
      </c>
    </row>
    <row r="89" spans="71:81" x14ac:dyDescent="0.25">
      <c r="BS89" s="4"/>
      <c r="BT89" s="4"/>
      <c r="BU89" s="4"/>
      <c r="BV89" s="4"/>
      <c r="BW89" s="4"/>
      <c r="BX89" s="4"/>
      <c r="BY89" s="4"/>
      <c r="BZ89" s="4"/>
      <c r="CA89" s="70" t="s">
        <v>279</v>
      </c>
      <c r="CB89" s="70" t="s">
        <v>65</v>
      </c>
      <c r="CC89" s="70" t="s">
        <v>280</v>
      </c>
    </row>
    <row r="90" spans="71:81" x14ac:dyDescent="0.25">
      <c r="BS90" s="4"/>
      <c r="BT90" s="4"/>
      <c r="BU90" s="4"/>
      <c r="BV90" s="4"/>
      <c r="BW90" s="4"/>
      <c r="BX90" s="4"/>
      <c r="BY90" s="4"/>
      <c r="BZ90" s="4"/>
      <c r="CA90" s="70" t="s">
        <v>281</v>
      </c>
      <c r="CB90" s="70" t="s">
        <v>65</v>
      </c>
      <c r="CC90" s="70" t="s">
        <v>282</v>
      </c>
    </row>
    <row r="91" spans="71:81" x14ac:dyDescent="0.25">
      <c r="BS91" s="4"/>
      <c r="BT91" s="4"/>
      <c r="BU91" s="4"/>
      <c r="BV91" s="4"/>
      <c r="BW91" s="4"/>
      <c r="BX91" s="4"/>
      <c r="BY91" s="4"/>
      <c r="BZ91" s="4"/>
      <c r="CA91" s="70" t="s">
        <v>283</v>
      </c>
      <c r="CB91" s="70" t="s">
        <v>65</v>
      </c>
      <c r="CC91" s="70" t="s">
        <v>284</v>
      </c>
    </row>
    <row r="92" spans="71:81" x14ac:dyDescent="0.25">
      <c r="BS92" s="4"/>
      <c r="BT92" s="4"/>
      <c r="BU92" s="4"/>
      <c r="BV92" s="4"/>
      <c r="BW92" s="4"/>
      <c r="BX92" s="4"/>
      <c r="BY92" s="4"/>
      <c r="BZ92" s="4"/>
      <c r="CA92" s="70" t="s">
        <v>285</v>
      </c>
      <c r="CB92" s="70" t="s">
        <v>65</v>
      </c>
      <c r="CC92" s="70" t="s">
        <v>286</v>
      </c>
    </row>
    <row r="93" spans="71:81" x14ac:dyDescent="0.25">
      <c r="BS93" s="4"/>
      <c r="BT93" s="4"/>
      <c r="BU93" s="4"/>
      <c r="BV93" s="4"/>
      <c r="BW93" s="4"/>
      <c r="BX93" s="4"/>
      <c r="BY93" s="4"/>
      <c r="BZ93" s="4"/>
      <c r="CA93" s="70" t="s">
        <v>287</v>
      </c>
      <c r="CB93" s="70" t="s">
        <v>65</v>
      </c>
      <c r="CC93" s="70" t="s">
        <v>288</v>
      </c>
    </row>
    <row r="94" spans="71:81" x14ac:dyDescent="0.25">
      <c r="BS94" s="4"/>
      <c r="BT94" s="4"/>
      <c r="BU94" s="4"/>
      <c r="BV94" s="4"/>
      <c r="BW94" s="4"/>
      <c r="BX94" s="4"/>
      <c r="BY94" s="4"/>
      <c r="BZ94" s="4"/>
      <c r="CA94" s="70" t="s">
        <v>289</v>
      </c>
      <c r="CB94" s="70" t="s">
        <v>65</v>
      </c>
      <c r="CC94" s="70" t="s">
        <v>290</v>
      </c>
    </row>
    <row r="95" spans="71:81" x14ac:dyDescent="0.25">
      <c r="BS95" s="4"/>
      <c r="BT95" s="4"/>
      <c r="BU95" s="4"/>
      <c r="BV95" s="4"/>
      <c r="BW95" s="4"/>
      <c r="BX95" s="4"/>
      <c r="BY95" s="4"/>
      <c r="BZ95" s="4"/>
      <c r="CA95" s="70" t="s">
        <v>291</v>
      </c>
      <c r="CB95" s="70" t="s">
        <v>65</v>
      </c>
      <c r="CC95" s="70" t="s">
        <v>292</v>
      </c>
    </row>
    <row r="96" spans="71:81" x14ac:dyDescent="0.25">
      <c r="BS96" s="4"/>
      <c r="BT96" s="4"/>
      <c r="BU96" s="4"/>
      <c r="BV96" s="4"/>
      <c r="BW96" s="4"/>
      <c r="BX96" s="4"/>
      <c r="BY96" s="4"/>
      <c r="BZ96" s="4"/>
      <c r="CA96" s="70" t="s">
        <v>293</v>
      </c>
      <c r="CB96" s="70" t="s">
        <v>65</v>
      </c>
      <c r="CC96" s="70" t="s">
        <v>294</v>
      </c>
    </row>
    <row r="97" spans="71:81" x14ac:dyDescent="0.25">
      <c r="BS97" s="4"/>
      <c r="BT97" s="4"/>
      <c r="BU97" s="4"/>
      <c r="BV97" s="4"/>
      <c r="BW97" s="4"/>
      <c r="BX97" s="4"/>
      <c r="BY97" s="4"/>
      <c r="BZ97" s="4"/>
      <c r="CA97" s="70" t="s">
        <v>295</v>
      </c>
      <c r="CB97" s="70" t="s">
        <v>65</v>
      </c>
      <c r="CC97" s="70" t="s">
        <v>296</v>
      </c>
    </row>
    <row r="98" spans="71:81" x14ac:dyDescent="0.25">
      <c r="BS98" s="4"/>
      <c r="BT98" s="4"/>
      <c r="BU98" s="4"/>
      <c r="BV98" s="4"/>
      <c r="BW98" s="4"/>
      <c r="BX98" s="4"/>
      <c r="BY98" s="4"/>
      <c r="BZ98" s="4"/>
      <c r="CA98" s="70" t="s">
        <v>297</v>
      </c>
      <c r="CB98" s="70" t="s">
        <v>65</v>
      </c>
      <c r="CC98" s="70" t="s">
        <v>298</v>
      </c>
    </row>
    <row r="99" spans="71:81" x14ac:dyDescent="0.25">
      <c r="BS99" s="4"/>
      <c r="BT99" s="4"/>
      <c r="BU99" s="4"/>
      <c r="BV99" s="4"/>
      <c r="BW99" s="4"/>
      <c r="BX99" s="4"/>
      <c r="BY99" s="4"/>
      <c r="BZ99" s="4"/>
      <c r="CA99" s="70" t="s">
        <v>299</v>
      </c>
      <c r="CB99" s="70" t="s">
        <v>64</v>
      </c>
      <c r="CC99" s="70" t="s">
        <v>300</v>
      </c>
    </row>
    <row r="100" spans="71:81" x14ac:dyDescent="0.25">
      <c r="BS100" s="4"/>
      <c r="BT100" s="4"/>
      <c r="BU100" s="4"/>
      <c r="BV100" s="4"/>
      <c r="BW100" s="4"/>
      <c r="BX100" s="4"/>
      <c r="BY100" s="4"/>
      <c r="BZ100" s="4"/>
      <c r="CA100" s="70" t="s">
        <v>301</v>
      </c>
      <c r="CB100" s="70" t="s">
        <v>64</v>
      </c>
      <c r="CC100" s="70" t="s">
        <v>302</v>
      </c>
    </row>
    <row r="101" spans="71:81" x14ac:dyDescent="0.25">
      <c r="BS101" s="4"/>
      <c r="BT101" s="4"/>
      <c r="BU101" s="4"/>
      <c r="BV101" s="4"/>
      <c r="BW101" s="4"/>
      <c r="BX101" s="4"/>
      <c r="BY101" s="4"/>
      <c r="BZ101" s="4"/>
      <c r="CA101" s="70" t="s">
        <v>303</v>
      </c>
      <c r="CB101" s="70" t="s">
        <v>64</v>
      </c>
      <c r="CC101" s="70" t="s">
        <v>304</v>
      </c>
    </row>
    <row r="102" spans="71:81" x14ac:dyDescent="0.25">
      <c r="BS102" s="4"/>
      <c r="BT102" s="4"/>
      <c r="BU102" s="4"/>
      <c r="BV102" s="4"/>
      <c r="BW102" s="4"/>
      <c r="BX102" s="4"/>
      <c r="BY102" s="4"/>
      <c r="BZ102" s="4"/>
      <c r="CA102" s="70" t="s">
        <v>305</v>
      </c>
      <c r="CB102" s="70" t="s">
        <v>64</v>
      </c>
      <c r="CC102" s="70" t="s">
        <v>306</v>
      </c>
    </row>
    <row r="103" spans="71:81" x14ac:dyDescent="0.25">
      <c r="BS103" s="4"/>
      <c r="BT103" s="4"/>
      <c r="BU103" s="4"/>
      <c r="BV103" s="4"/>
      <c r="BW103" s="4"/>
      <c r="BX103" s="4"/>
      <c r="BY103" s="4"/>
      <c r="BZ103" s="4"/>
      <c r="CA103" s="70" t="s">
        <v>307</v>
      </c>
      <c r="CB103" s="70" t="s">
        <v>64</v>
      </c>
      <c r="CC103" s="70" t="s">
        <v>308</v>
      </c>
    </row>
    <row r="104" spans="71:81" x14ac:dyDescent="0.25">
      <c r="BS104" s="4"/>
      <c r="BT104" s="4"/>
      <c r="BU104" s="4"/>
      <c r="BV104" s="4"/>
      <c r="BW104" s="4"/>
      <c r="BX104" s="4"/>
      <c r="BY104" s="4"/>
      <c r="BZ104" s="4"/>
      <c r="CA104" s="70" t="s">
        <v>309</v>
      </c>
      <c r="CB104" s="70" t="s">
        <v>64</v>
      </c>
      <c r="CC104" s="70" t="s">
        <v>310</v>
      </c>
    </row>
    <row r="105" spans="71:81" x14ac:dyDescent="0.25">
      <c r="BS105" s="4"/>
      <c r="BT105" s="4"/>
      <c r="BU105" s="4"/>
      <c r="BV105" s="4"/>
      <c r="BW105" s="4"/>
      <c r="BX105" s="4"/>
      <c r="BY105" s="4"/>
      <c r="BZ105" s="4"/>
      <c r="CA105" s="70" t="s">
        <v>311</v>
      </c>
      <c r="CB105" s="70" t="s">
        <v>64</v>
      </c>
      <c r="CC105" s="70" t="s">
        <v>312</v>
      </c>
    </row>
    <row r="106" spans="71:81" x14ac:dyDescent="0.25">
      <c r="BS106" s="4"/>
      <c r="BT106" s="4"/>
      <c r="BU106" s="4"/>
      <c r="BV106" s="4"/>
      <c r="BW106" s="4"/>
      <c r="BX106" s="4"/>
      <c r="BY106" s="4"/>
      <c r="BZ106" s="4"/>
      <c r="CA106" s="70" t="s">
        <v>313</v>
      </c>
      <c r="CB106" s="70" t="s">
        <v>64</v>
      </c>
      <c r="CC106" s="70" t="s">
        <v>314</v>
      </c>
    </row>
    <row r="107" spans="71:81" x14ac:dyDescent="0.25">
      <c r="CA107" s="70" t="s">
        <v>315</v>
      </c>
      <c r="CB107" s="70" t="s">
        <v>64</v>
      </c>
      <c r="CC107" s="70" t="s">
        <v>316</v>
      </c>
    </row>
    <row r="108" spans="71:81" x14ac:dyDescent="0.25">
      <c r="CA108" s="70" t="s">
        <v>317</v>
      </c>
      <c r="CB108" s="70" t="s">
        <v>64</v>
      </c>
      <c r="CC108" s="70" t="s">
        <v>318</v>
      </c>
    </row>
    <row r="109" spans="71:81" x14ac:dyDescent="0.25">
      <c r="CA109" s="70" t="s">
        <v>319</v>
      </c>
      <c r="CB109" s="70" t="s">
        <v>64</v>
      </c>
      <c r="CC109" s="70" t="s">
        <v>320</v>
      </c>
    </row>
    <row r="110" spans="71:81" x14ac:dyDescent="0.25">
      <c r="CA110" s="70" t="s">
        <v>321</v>
      </c>
      <c r="CB110" s="70" t="s">
        <v>64</v>
      </c>
      <c r="CC110" s="70" t="s">
        <v>322</v>
      </c>
    </row>
    <row r="111" spans="71:81" x14ac:dyDescent="0.25">
      <c r="CA111" s="70" t="s">
        <v>323</v>
      </c>
      <c r="CB111" s="70" t="s">
        <v>64</v>
      </c>
      <c r="CC111" s="70" t="s">
        <v>324</v>
      </c>
    </row>
    <row r="112" spans="71:81" x14ac:dyDescent="0.25">
      <c r="CA112" s="70" t="s">
        <v>325</v>
      </c>
      <c r="CB112" s="70" t="s">
        <v>64</v>
      </c>
      <c r="CC112" s="70" t="s">
        <v>326</v>
      </c>
    </row>
    <row r="113" spans="79:81" x14ac:dyDescent="0.25">
      <c r="CA113" s="70" t="s">
        <v>327</v>
      </c>
      <c r="CB113" s="70" t="s">
        <v>64</v>
      </c>
      <c r="CC113" s="70" t="s">
        <v>328</v>
      </c>
    </row>
    <row r="114" spans="79:81" x14ac:dyDescent="0.25">
      <c r="CA114" s="70" t="s">
        <v>329</v>
      </c>
      <c r="CB114" s="70" t="s">
        <v>64</v>
      </c>
      <c r="CC114" s="70" t="s">
        <v>330</v>
      </c>
    </row>
    <row r="115" spans="79:81" x14ac:dyDescent="0.25">
      <c r="CA115" s="70" t="s">
        <v>331</v>
      </c>
      <c r="CB115" s="70" t="s">
        <v>63</v>
      </c>
      <c r="CC115" s="70" t="s">
        <v>332</v>
      </c>
    </row>
    <row r="116" spans="79:81" x14ac:dyDescent="0.25">
      <c r="CA116" s="70" t="s">
        <v>333</v>
      </c>
      <c r="CB116" s="70" t="s">
        <v>63</v>
      </c>
      <c r="CC116" s="70" t="s">
        <v>334</v>
      </c>
    </row>
    <row r="117" spans="79:81" x14ac:dyDescent="0.25">
      <c r="CA117" s="70" t="s">
        <v>335</v>
      </c>
      <c r="CB117" s="70" t="s">
        <v>63</v>
      </c>
      <c r="CC117" s="70" t="s">
        <v>336</v>
      </c>
    </row>
    <row r="118" spans="79:81" x14ac:dyDescent="0.25">
      <c r="CA118" s="70" t="s">
        <v>337</v>
      </c>
      <c r="CB118" s="70" t="s">
        <v>63</v>
      </c>
      <c r="CC118" s="70" t="s">
        <v>338</v>
      </c>
    </row>
    <row r="119" spans="79:81" x14ac:dyDescent="0.25">
      <c r="CA119" s="70" t="s">
        <v>339</v>
      </c>
      <c r="CB119" s="70" t="s">
        <v>63</v>
      </c>
      <c r="CC119" s="70" t="s">
        <v>340</v>
      </c>
    </row>
    <row r="120" spans="79:81" x14ac:dyDescent="0.25">
      <c r="CA120" s="70" t="s">
        <v>341</v>
      </c>
      <c r="CB120" s="70" t="s">
        <v>63</v>
      </c>
      <c r="CC120" s="70" t="s">
        <v>342</v>
      </c>
    </row>
    <row r="121" spans="79:81" x14ac:dyDescent="0.25">
      <c r="CA121" s="70" t="s">
        <v>343</v>
      </c>
      <c r="CB121" s="70" t="s">
        <v>63</v>
      </c>
      <c r="CC121" s="70" t="s">
        <v>344</v>
      </c>
    </row>
    <row r="122" spans="79:81" x14ac:dyDescent="0.25">
      <c r="CA122" s="70" t="s">
        <v>345</v>
      </c>
      <c r="CB122" s="70" t="s">
        <v>63</v>
      </c>
      <c r="CC122" s="70" t="s">
        <v>346</v>
      </c>
    </row>
    <row r="123" spans="79:81" x14ac:dyDescent="0.25">
      <c r="CA123" s="70" t="s">
        <v>347</v>
      </c>
      <c r="CB123" s="70" t="s">
        <v>63</v>
      </c>
      <c r="CC123" s="70" t="s">
        <v>348</v>
      </c>
    </row>
    <row r="124" spans="79:81" x14ac:dyDescent="0.25">
      <c r="CA124" s="70" t="s">
        <v>349</v>
      </c>
      <c r="CB124" s="70" t="s">
        <v>63</v>
      </c>
      <c r="CC124" s="70" t="s">
        <v>350</v>
      </c>
    </row>
    <row r="125" spans="79:81" x14ac:dyDescent="0.25">
      <c r="CA125" s="70" t="s">
        <v>351</v>
      </c>
      <c r="CB125" s="70" t="s">
        <v>63</v>
      </c>
      <c r="CC125" s="70" t="s">
        <v>352</v>
      </c>
    </row>
    <row r="126" spans="79:81" x14ac:dyDescent="0.25">
      <c r="CA126" s="70" t="s">
        <v>353</v>
      </c>
      <c r="CB126" s="70" t="s">
        <v>63</v>
      </c>
      <c r="CC126" s="70" t="s">
        <v>354</v>
      </c>
    </row>
    <row r="127" spans="79:81" x14ac:dyDescent="0.25">
      <c r="CA127" s="70" t="s">
        <v>355</v>
      </c>
      <c r="CB127" s="70" t="s">
        <v>63</v>
      </c>
      <c r="CC127" s="70" t="s">
        <v>356</v>
      </c>
    </row>
    <row r="128" spans="79:81" x14ac:dyDescent="0.25">
      <c r="CA128" s="70" t="s">
        <v>357</v>
      </c>
      <c r="CB128" s="70" t="s">
        <v>63</v>
      </c>
      <c r="CC128" s="70" t="s">
        <v>358</v>
      </c>
    </row>
    <row r="129" spans="79:81" x14ac:dyDescent="0.25">
      <c r="CA129" s="70" t="s">
        <v>359</v>
      </c>
      <c r="CB129" s="70" t="s">
        <v>63</v>
      </c>
      <c r="CC129" s="70" t="s">
        <v>360</v>
      </c>
    </row>
    <row r="130" spans="79:81" x14ac:dyDescent="0.25">
      <c r="CA130" s="70" t="s">
        <v>361</v>
      </c>
      <c r="CB130" s="70" t="s">
        <v>63</v>
      </c>
      <c r="CC130" s="70" t="s">
        <v>362</v>
      </c>
    </row>
    <row r="131" spans="79:81" x14ac:dyDescent="0.25">
      <c r="CA131" s="70" t="s">
        <v>363</v>
      </c>
      <c r="CB131" s="70" t="s">
        <v>72</v>
      </c>
      <c r="CC131" s="70" t="s">
        <v>364</v>
      </c>
    </row>
    <row r="132" spans="79:81" x14ac:dyDescent="0.25">
      <c r="CA132" s="70" t="s">
        <v>365</v>
      </c>
      <c r="CB132" s="70" t="s">
        <v>72</v>
      </c>
      <c r="CC132" s="70" t="s">
        <v>366</v>
      </c>
    </row>
    <row r="133" spans="79:81" x14ac:dyDescent="0.25">
      <c r="CA133" s="70" t="s">
        <v>367</v>
      </c>
      <c r="CB133" s="70" t="s">
        <v>72</v>
      </c>
      <c r="CC133" s="70" t="s">
        <v>368</v>
      </c>
    </row>
    <row r="134" spans="79:81" x14ac:dyDescent="0.25">
      <c r="CA134" s="70" t="s">
        <v>369</v>
      </c>
      <c r="CB134" s="70" t="s">
        <v>72</v>
      </c>
      <c r="CC134" s="70" t="s">
        <v>370</v>
      </c>
    </row>
    <row r="135" spans="79:81" x14ac:dyDescent="0.25">
      <c r="CA135" s="70" t="s">
        <v>371</v>
      </c>
      <c r="CB135" s="70" t="s">
        <v>72</v>
      </c>
      <c r="CC135" s="70" t="s">
        <v>372</v>
      </c>
    </row>
    <row r="136" spans="79:81" x14ac:dyDescent="0.25">
      <c r="CA136" s="70" t="s">
        <v>373</v>
      </c>
      <c r="CB136" s="70" t="s">
        <v>72</v>
      </c>
      <c r="CC136" s="70" t="s">
        <v>374</v>
      </c>
    </row>
    <row r="137" spans="79:81" x14ac:dyDescent="0.25">
      <c r="CA137" s="70" t="s">
        <v>375</v>
      </c>
      <c r="CB137" s="70" t="s">
        <v>72</v>
      </c>
      <c r="CC137" s="70" t="s">
        <v>376</v>
      </c>
    </row>
    <row r="138" spans="79:81" x14ac:dyDescent="0.25">
      <c r="CA138" s="70" t="s">
        <v>377</v>
      </c>
      <c r="CB138" s="70" t="s">
        <v>72</v>
      </c>
      <c r="CC138" s="70" t="s">
        <v>378</v>
      </c>
    </row>
    <row r="139" spans="79:81" x14ac:dyDescent="0.25">
      <c r="CA139" s="70" t="s">
        <v>379</v>
      </c>
      <c r="CB139" s="70" t="s">
        <v>72</v>
      </c>
      <c r="CC139" s="70" t="s">
        <v>380</v>
      </c>
    </row>
    <row r="140" spans="79:81" x14ac:dyDescent="0.25">
      <c r="CA140" s="70" t="s">
        <v>381</v>
      </c>
      <c r="CB140" s="70" t="s">
        <v>72</v>
      </c>
      <c r="CC140" s="70" t="s">
        <v>382</v>
      </c>
    </row>
    <row r="141" spans="79:81" x14ac:dyDescent="0.25">
      <c r="CA141" s="70" t="s">
        <v>383</v>
      </c>
      <c r="CB141" s="70" t="s">
        <v>72</v>
      </c>
      <c r="CC141" s="70" t="s">
        <v>384</v>
      </c>
    </row>
    <row r="142" spans="79:81" x14ac:dyDescent="0.25">
      <c r="CA142" s="70" t="s">
        <v>385</v>
      </c>
      <c r="CB142" s="70" t="s">
        <v>72</v>
      </c>
      <c r="CC142" s="70" t="s">
        <v>386</v>
      </c>
    </row>
    <row r="143" spans="79:81" x14ac:dyDescent="0.25">
      <c r="CA143" s="70" t="s">
        <v>387</v>
      </c>
      <c r="CB143" s="70" t="s">
        <v>72</v>
      </c>
      <c r="CC143" s="70" t="s">
        <v>388</v>
      </c>
    </row>
    <row r="144" spans="79:81" x14ac:dyDescent="0.25">
      <c r="CA144" s="70" t="s">
        <v>389</v>
      </c>
      <c r="CB144" s="70" t="s">
        <v>72</v>
      </c>
      <c r="CC144" s="70" t="s">
        <v>390</v>
      </c>
    </row>
    <row r="145" spans="79:81" x14ac:dyDescent="0.25">
      <c r="CA145" s="70" t="s">
        <v>391</v>
      </c>
      <c r="CB145" s="70" t="s">
        <v>72</v>
      </c>
      <c r="CC145" s="70" t="s">
        <v>392</v>
      </c>
    </row>
    <row r="146" spans="79:81" x14ac:dyDescent="0.25">
      <c r="CA146" s="70" t="s">
        <v>393</v>
      </c>
      <c r="CB146" s="70" t="s">
        <v>72</v>
      </c>
      <c r="CC146" s="70" t="s">
        <v>394</v>
      </c>
    </row>
    <row r="147" spans="79:81" x14ac:dyDescent="0.25">
      <c r="CA147" s="70" t="s">
        <v>395</v>
      </c>
      <c r="CB147" s="70" t="s">
        <v>71</v>
      </c>
      <c r="CC147" s="70" t="s">
        <v>396</v>
      </c>
    </row>
    <row r="148" spans="79:81" x14ac:dyDescent="0.25">
      <c r="CA148" s="70" t="s">
        <v>397</v>
      </c>
      <c r="CB148" s="70" t="s">
        <v>71</v>
      </c>
      <c r="CC148" s="70" t="s">
        <v>398</v>
      </c>
    </row>
    <row r="149" spans="79:81" x14ac:dyDescent="0.25">
      <c r="CA149" s="70" t="s">
        <v>399</v>
      </c>
      <c r="CB149" s="70" t="s">
        <v>71</v>
      </c>
      <c r="CC149" s="70" t="s">
        <v>400</v>
      </c>
    </row>
    <row r="150" spans="79:81" x14ac:dyDescent="0.25">
      <c r="CA150" s="70" t="s">
        <v>401</v>
      </c>
      <c r="CB150" s="70" t="s">
        <v>71</v>
      </c>
      <c r="CC150" s="70" t="s">
        <v>402</v>
      </c>
    </row>
    <row r="151" spans="79:81" x14ac:dyDescent="0.25">
      <c r="CA151" s="70" t="s">
        <v>403</v>
      </c>
      <c r="CB151" s="70" t="s">
        <v>71</v>
      </c>
      <c r="CC151" s="70" t="s">
        <v>404</v>
      </c>
    </row>
    <row r="152" spans="79:81" x14ac:dyDescent="0.25">
      <c r="CA152" s="70" t="s">
        <v>405</v>
      </c>
      <c r="CB152" s="70" t="s">
        <v>71</v>
      </c>
      <c r="CC152" s="70" t="s">
        <v>406</v>
      </c>
    </row>
    <row r="153" spans="79:81" x14ac:dyDescent="0.25">
      <c r="CA153" s="70" t="s">
        <v>407</v>
      </c>
      <c r="CB153" s="70" t="s">
        <v>71</v>
      </c>
      <c r="CC153" s="70" t="s">
        <v>408</v>
      </c>
    </row>
    <row r="154" spans="79:81" x14ac:dyDescent="0.25">
      <c r="CA154" s="70" t="s">
        <v>409</v>
      </c>
      <c r="CB154" s="70" t="s">
        <v>71</v>
      </c>
      <c r="CC154" s="70" t="s">
        <v>410</v>
      </c>
    </row>
    <row r="155" spans="79:81" x14ac:dyDescent="0.25">
      <c r="CA155" s="70" t="s">
        <v>411</v>
      </c>
      <c r="CB155" s="70" t="s">
        <v>71</v>
      </c>
      <c r="CC155" s="70" t="s">
        <v>412</v>
      </c>
    </row>
    <row r="156" spans="79:81" x14ac:dyDescent="0.25">
      <c r="CA156" s="70" t="s">
        <v>413</v>
      </c>
      <c r="CB156" s="70" t="s">
        <v>71</v>
      </c>
      <c r="CC156" s="70" t="s">
        <v>414</v>
      </c>
    </row>
    <row r="157" spans="79:81" x14ac:dyDescent="0.25">
      <c r="CA157" s="70" t="s">
        <v>415</v>
      </c>
      <c r="CB157" s="70" t="s">
        <v>71</v>
      </c>
      <c r="CC157" s="70" t="s">
        <v>416</v>
      </c>
    </row>
    <row r="158" spans="79:81" x14ac:dyDescent="0.25">
      <c r="CA158" s="70" t="s">
        <v>417</v>
      </c>
      <c r="CB158" s="70" t="s">
        <v>71</v>
      </c>
      <c r="CC158" s="70" t="s">
        <v>418</v>
      </c>
    </row>
    <row r="159" spans="79:81" x14ac:dyDescent="0.25">
      <c r="CA159" s="70" t="s">
        <v>419</v>
      </c>
      <c r="CB159" s="70" t="s">
        <v>71</v>
      </c>
      <c r="CC159" s="70" t="s">
        <v>420</v>
      </c>
    </row>
    <row r="160" spans="79:81" x14ac:dyDescent="0.25">
      <c r="CA160" s="70" t="s">
        <v>421</v>
      </c>
      <c r="CB160" s="70" t="s">
        <v>71</v>
      </c>
      <c r="CC160" s="70" t="s">
        <v>422</v>
      </c>
    </row>
    <row r="161" spans="79:81" x14ac:dyDescent="0.25">
      <c r="CA161" s="70" t="s">
        <v>423</v>
      </c>
      <c r="CB161" s="70" t="s">
        <v>71</v>
      </c>
      <c r="CC161" s="70" t="s">
        <v>424</v>
      </c>
    </row>
    <row r="162" spans="79:81" x14ac:dyDescent="0.25">
      <c r="CA162" s="70" t="s">
        <v>425</v>
      </c>
      <c r="CB162" s="70" t="s">
        <v>71</v>
      </c>
      <c r="CC162" s="70" t="s">
        <v>426</v>
      </c>
    </row>
    <row r="163" spans="79:81" x14ac:dyDescent="0.25">
      <c r="CA163" s="70" t="s">
        <v>427</v>
      </c>
      <c r="CB163" s="70" t="s">
        <v>60</v>
      </c>
      <c r="CC163" s="70" t="s">
        <v>428</v>
      </c>
    </row>
    <row r="164" spans="79:81" x14ac:dyDescent="0.25">
      <c r="CA164" s="70" t="s">
        <v>429</v>
      </c>
      <c r="CB164" s="70" t="s">
        <v>60</v>
      </c>
      <c r="CC164" s="70" t="s">
        <v>430</v>
      </c>
    </row>
    <row r="165" spans="79:81" x14ac:dyDescent="0.25">
      <c r="CA165" s="70" t="s">
        <v>431</v>
      </c>
      <c r="CB165" s="70" t="s">
        <v>60</v>
      </c>
      <c r="CC165" s="70" t="s">
        <v>432</v>
      </c>
    </row>
    <row r="166" spans="79:81" x14ac:dyDescent="0.25">
      <c r="CA166" s="70" t="s">
        <v>433</v>
      </c>
      <c r="CB166" s="70" t="s">
        <v>60</v>
      </c>
      <c r="CC166" s="70" t="s">
        <v>434</v>
      </c>
    </row>
    <row r="167" spans="79:81" x14ac:dyDescent="0.25">
      <c r="CA167" s="70" t="s">
        <v>435</v>
      </c>
      <c r="CB167" s="70" t="s">
        <v>60</v>
      </c>
      <c r="CC167" s="70" t="s">
        <v>436</v>
      </c>
    </row>
    <row r="168" spans="79:81" x14ac:dyDescent="0.25">
      <c r="CA168" s="70" t="s">
        <v>437</v>
      </c>
      <c r="CB168" s="70" t="s">
        <v>60</v>
      </c>
      <c r="CC168" s="70" t="s">
        <v>438</v>
      </c>
    </row>
    <row r="169" spans="79:81" x14ac:dyDescent="0.25">
      <c r="CA169" s="70" t="s">
        <v>439</v>
      </c>
      <c r="CB169" s="70" t="s">
        <v>60</v>
      </c>
      <c r="CC169" s="70" t="s">
        <v>440</v>
      </c>
    </row>
    <row r="170" spans="79:81" x14ac:dyDescent="0.25">
      <c r="CA170" s="70" t="s">
        <v>441</v>
      </c>
      <c r="CB170" s="70" t="s">
        <v>60</v>
      </c>
      <c r="CC170" s="70" t="s">
        <v>442</v>
      </c>
    </row>
    <row r="171" spans="79:81" x14ac:dyDescent="0.25">
      <c r="CA171" s="70" t="s">
        <v>443</v>
      </c>
      <c r="CB171" s="70" t="s">
        <v>60</v>
      </c>
      <c r="CC171" s="70" t="s">
        <v>444</v>
      </c>
    </row>
    <row r="172" spans="79:81" x14ac:dyDescent="0.25">
      <c r="CA172" s="70" t="s">
        <v>445</v>
      </c>
      <c r="CB172" s="70" t="s">
        <v>60</v>
      </c>
      <c r="CC172" s="70" t="s">
        <v>446</v>
      </c>
    </row>
    <row r="173" spans="79:81" x14ac:dyDescent="0.25">
      <c r="CA173" s="70" t="s">
        <v>447</v>
      </c>
      <c r="CB173" s="70" t="s">
        <v>60</v>
      </c>
      <c r="CC173" s="70" t="s">
        <v>448</v>
      </c>
    </row>
    <row r="174" spans="79:81" x14ac:dyDescent="0.25">
      <c r="CA174" s="70" t="s">
        <v>449</v>
      </c>
      <c r="CB174" s="70" t="s">
        <v>60</v>
      </c>
      <c r="CC174" s="70" t="s">
        <v>450</v>
      </c>
    </row>
    <row r="175" spans="79:81" x14ac:dyDescent="0.25">
      <c r="CA175" s="70" t="s">
        <v>451</v>
      </c>
      <c r="CB175" s="70" t="s">
        <v>60</v>
      </c>
      <c r="CC175" s="70" t="s">
        <v>452</v>
      </c>
    </row>
    <row r="176" spans="79:81" x14ac:dyDescent="0.25">
      <c r="CA176" s="70" t="s">
        <v>453</v>
      </c>
      <c r="CB176" s="70" t="s">
        <v>60</v>
      </c>
      <c r="CC176" s="70" t="s">
        <v>454</v>
      </c>
    </row>
    <row r="177" spans="79:81" x14ac:dyDescent="0.25">
      <c r="CA177" s="70" t="s">
        <v>455</v>
      </c>
      <c r="CB177" s="70" t="s">
        <v>60</v>
      </c>
      <c r="CC177" s="70" t="s">
        <v>456</v>
      </c>
    </row>
    <row r="178" spans="79:81" x14ac:dyDescent="0.25">
      <c r="CA178" s="70" t="s">
        <v>457</v>
      </c>
      <c r="CB178" s="70" t="s">
        <v>60</v>
      </c>
      <c r="CC178" s="70" t="s">
        <v>458</v>
      </c>
    </row>
    <row r="179" spans="79:81" x14ac:dyDescent="0.25">
      <c r="CA179" s="70" t="s">
        <v>459</v>
      </c>
      <c r="CB179" s="70" t="s">
        <v>62</v>
      </c>
      <c r="CC179" s="70" t="s">
        <v>460</v>
      </c>
    </row>
    <row r="180" spans="79:81" x14ac:dyDescent="0.25">
      <c r="CA180" s="70" t="s">
        <v>461</v>
      </c>
      <c r="CB180" s="70" t="s">
        <v>462</v>
      </c>
      <c r="CC180" s="70" t="s">
        <v>463</v>
      </c>
    </row>
    <row r="181" spans="79:81" x14ac:dyDescent="0.25">
      <c r="CA181" s="70" t="s">
        <v>464</v>
      </c>
      <c r="CB181" s="70" t="s">
        <v>465</v>
      </c>
      <c r="CC181" s="70" t="s">
        <v>466</v>
      </c>
    </row>
    <row r="182" spans="79:81" x14ac:dyDescent="0.25">
      <c r="CA182" s="70" t="s">
        <v>467</v>
      </c>
      <c r="CB182" s="70" t="s">
        <v>465</v>
      </c>
      <c r="CC182" s="70" t="s">
        <v>468</v>
      </c>
    </row>
    <row r="183" spans="79:81" x14ac:dyDescent="0.25">
      <c r="CA183" s="70" t="s">
        <v>469</v>
      </c>
      <c r="CB183" s="70" t="s">
        <v>465</v>
      </c>
      <c r="CC183" s="70" t="s">
        <v>470</v>
      </c>
    </row>
    <row r="184" spans="79:81" x14ac:dyDescent="0.25">
      <c r="CA184" s="70" t="s">
        <v>471</v>
      </c>
      <c r="CB184" s="70" t="s">
        <v>465</v>
      </c>
      <c r="CC184" s="70" t="s">
        <v>472</v>
      </c>
    </row>
    <row r="185" spans="79:81" x14ac:dyDescent="0.25">
      <c r="CA185" s="70" t="s">
        <v>473</v>
      </c>
      <c r="CB185" s="70" t="s">
        <v>465</v>
      </c>
      <c r="CC185" s="70" t="s">
        <v>474</v>
      </c>
    </row>
    <row r="186" spans="79:81" x14ac:dyDescent="0.25">
      <c r="CA186" s="70" t="s">
        <v>475</v>
      </c>
      <c r="CB186" s="70" t="s">
        <v>465</v>
      </c>
      <c r="CC186" s="70" t="s">
        <v>476</v>
      </c>
    </row>
    <row r="187" spans="79:81" x14ac:dyDescent="0.25">
      <c r="CA187" s="70" t="s">
        <v>477</v>
      </c>
      <c r="CB187" s="70" t="s">
        <v>465</v>
      </c>
      <c r="CC187" s="70" t="s">
        <v>478</v>
      </c>
    </row>
    <row r="188" spans="79:81" x14ac:dyDescent="0.25">
      <c r="CA188" s="70" t="s">
        <v>479</v>
      </c>
      <c r="CB188" s="70" t="s">
        <v>465</v>
      </c>
      <c r="CC188" s="70" t="s">
        <v>480</v>
      </c>
    </row>
    <row r="189" spans="79:81" x14ac:dyDescent="0.25">
      <c r="CA189" s="70" t="s">
        <v>481</v>
      </c>
      <c r="CB189" s="70" t="s">
        <v>465</v>
      </c>
      <c r="CC189" s="70" t="s">
        <v>482</v>
      </c>
    </row>
    <row r="190" spans="79:81" x14ac:dyDescent="0.25">
      <c r="CA190" s="70" t="s">
        <v>483</v>
      </c>
      <c r="CB190" s="70" t="s">
        <v>465</v>
      </c>
      <c r="CC190" s="70" t="s">
        <v>484</v>
      </c>
    </row>
    <row r="191" spans="79:81" x14ac:dyDescent="0.25">
      <c r="CA191" s="70" t="s">
        <v>485</v>
      </c>
      <c r="CB191" s="70" t="s">
        <v>465</v>
      </c>
      <c r="CC191" s="70" t="s">
        <v>486</v>
      </c>
    </row>
    <row r="192" spans="79:81" x14ac:dyDescent="0.25">
      <c r="CA192" s="70" t="s">
        <v>487</v>
      </c>
      <c r="CB192" s="70" t="s">
        <v>465</v>
      </c>
      <c r="CC192" s="70" t="s">
        <v>488</v>
      </c>
    </row>
    <row r="193" spans="79:81" x14ac:dyDescent="0.25">
      <c r="CA193" s="70" t="s">
        <v>489</v>
      </c>
      <c r="CB193" s="70" t="s">
        <v>465</v>
      </c>
      <c r="CC193" s="70" t="s">
        <v>490</v>
      </c>
    </row>
    <row r="194" spans="79:81" x14ac:dyDescent="0.25">
      <c r="CA194" s="70" t="s">
        <v>491</v>
      </c>
      <c r="CB194" s="70" t="s">
        <v>465</v>
      </c>
      <c r="CC194" s="70" t="s">
        <v>492</v>
      </c>
    </row>
    <row r="195" spans="79:81" x14ac:dyDescent="0.25">
      <c r="CA195" s="70" t="s">
        <v>493</v>
      </c>
      <c r="CB195" s="70" t="s">
        <v>465</v>
      </c>
      <c r="CC195" s="70" t="s">
        <v>494</v>
      </c>
    </row>
    <row r="196" spans="79:81" x14ac:dyDescent="0.25">
      <c r="CA196" s="70" t="s">
        <v>495</v>
      </c>
      <c r="CB196" s="70" t="s">
        <v>465</v>
      </c>
      <c r="CC196" s="70" t="s">
        <v>496</v>
      </c>
    </row>
  </sheetData>
  <sheetProtection algorithmName="SHA-512" hashValue="FvSqsMGen2D4dx+KKNLLBX/ApYatM+RPQ6PZB50oZcw2UDI1rvMGKLkpQi2LzftYLbT3N10oI0SUMDwHYECEJg==" saltValue="tJiFYhd6drYiesb+CGBKYw==" spinCount="100000" sheet="1" objects="1" scenarios="1" selectLockedCells="1"/>
  <mergeCells count="156">
    <mergeCell ref="W47:Z47"/>
    <mergeCell ref="AA38:AF38"/>
    <mergeCell ref="AE46:AF48"/>
    <mergeCell ref="AA46:AD48"/>
    <mergeCell ref="AA44:AF44"/>
    <mergeCell ref="T38:V38"/>
    <mergeCell ref="T39:V39"/>
    <mergeCell ref="T40:V40"/>
    <mergeCell ref="AA45:AF45"/>
    <mergeCell ref="W41:Z41"/>
    <mergeCell ref="W44:Z44"/>
    <mergeCell ref="W45:Z45"/>
    <mergeCell ref="W39:Z39"/>
    <mergeCell ref="W40:Z40"/>
    <mergeCell ref="W42:Z42"/>
    <mergeCell ref="T42:V42"/>
    <mergeCell ref="T43:V43"/>
    <mergeCell ref="W43:Z43"/>
    <mergeCell ref="W48:Z48"/>
    <mergeCell ref="T47:V47"/>
    <mergeCell ref="W38:Z38"/>
    <mergeCell ref="T45:V45"/>
    <mergeCell ref="AA37:AF37"/>
    <mergeCell ref="B41:K41"/>
    <mergeCell ref="B48:K48"/>
    <mergeCell ref="B37:K37"/>
    <mergeCell ref="B44:K44"/>
    <mergeCell ref="B45:K45"/>
    <mergeCell ref="B38:K38"/>
    <mergeCell ref="B39:K39"/>
    <mergeCell ref="B40:K40"/>
    <mergeCell ref="T48:V48"/>
    <mergeCell ref="T37:V37"/>
    <mergeCell ref="B46:K46"/>
    <mergeCell ref="L46:O46"/>
    <mergeCell ref="P46:S46"/>
    <mergeCell ref="T46:V46"/>
    <mergeCell ref="B47:K47"/>
    <mergeCell ref="L47:O47"/>
    <mergeCell ref="P47:S47"/>
    <mergeCell ref="P37:S37"/>
    <mergeCell ref="P38:S38"/>
    <mergeCell ref="P39:S39"/>
    <mergeCell ref="P40:S40"/>
    <mergeCell ref="W37:Z37"/>
    <mergeCell ref="W46:Z46"/>
    <mergeCell ref="L41:O41"/>
    <mergeCell ref="L44:O44"/>
    <mergeCell ref="L45:O45"/>
    <mergeCell ref="P41:S41"/>
    <mergeCell ref="P44:S44"/>
    <mergeCell ref="P45:S45"/>
    <mergeCell ref="P42:S42"/>
    <mergeCell ref="L42:O42"/>
    <mergeCell ref="L43:O43"/>
    <mergeCell ref="P43:S43"/>
    <mergeCell ref="K27:K28"/>
    <mergeCell ref="K25:K26"/>
    <mergeCell ref="C25:E26"/>
    <mergeCell ref="F25:J26"/>
    <mergeCell ref="X25:Z26"/>
    <mergeCell ref="AA25:AE26"/>
    <mergeCell ref="L36:O36"/>
    <mergeCell ref="P36:S36"/>
    <mergeCell ref="T36:V36"/>
    <mergeCell ref="AA36:AF36"/>
    <mergeCell ref="W36:Z36"/>
    <mergeCell ref="AF27:AF28"/>
    <mergeCell ref="B34:AF34"/>
    <mergeCell ref="B35:AF35"/>
    <mergeCell ref="B36:K36"/>
    <mergeCell ref="B2:AF2"/>
    <mergeCell ref="Y3:AB3"/>
    <mergeCell ref="AC3:AF3"/>
    <mergeCell ref="U3:X3"/>
    <mergeCell ref="P3:T3"/>
    <mergeCell ref="P6:T6"/>
    <mergeCell ref="B4:O8"/>
    <mergeCell ref="P7:T7"/>
    <mergeCell ref="U7:AF7"/>
    <mergeCell ref="P8:T8"/>
    <mergeCell ref="U8:W8"/>
    <mergeCell ref="X8:AB8"/>
    <mergeCell ref="AD8:AF8"/>
    <mergeCell ref="B43:K43"/>
    <mergeCell ref="B3:O3"/>
    <mergeCell ref="P4:T4"/>
    <mergeCell ref="AF25:AF26"/>
    <mergeCell ref="AF15:AF16"/>
    <mergeCell ref="AF17:AF18"/>
    <mergeCell ref="P5:T5"/>
    <mergeCell ref="U4:AF4"/>
    <mergeCell ref="U5:AF5"/>
    <mergeCell ref="U6:AF6"/>
    <mergeCell ref="U9:AF10"/>
    <mergeCell ref="U11:AF11"/>
    <mergeCell ref="U12:AF12"/>
    <mergeCell ref="L39:O39"/>
    <mergeCell ref="C14:J14"/>
    <mergeCell ref="X14:AE14"/>
    <mergeCell ref="W25:W26"/>
    <mergeCell ref="W27:W28"/>
    <mergeCell ref="C24:J24"/>
    <mergeCell ref="X24:AE24"/>
    <mergeCell ref="C27:E28"/>
    <mergeCell ref="F27:J28"/>
    <mergeCell ref="X27:Z28"/>
    <mergeCell ref="AA27:AE28"/>
    <mergeCell ref="L37:O37"/>
    <mergeCell ref="L38:O38"/>
    <mergeCell ref="AB1:AF1"/>
    <mergeCell ref="B1:Z1"/>
    <mergeCell ref="AD52:AF53"/>
    <mergeCell ref="AA51:AC51"/>
    <mergeCell ref="AA52:AC53"/>
    <mergeCell ref="B52:D53"/>
    <mergeCell ref="O52:R53"/>
    <mergeCell ref="E52:N53"/>
    <mergeCell ref="S52:Z53"/>
    <mergeCell ref="B51:Z51"/>
    <mergeCell ref="L40:O40"/>
    <mergeCell ref="P48:S48"/>
    <mergeCell ref="AA39:AD41"/>
    <mergeCell ref="AE39:AF41"/>
    <mergeCell ref="B49:K49"/>
    <mergeCell ref="L49:O49"/>
    <mergeCell ref="P49:S49"/>
    <mergeCell ref="W49:Z49"/>
    <mergeCell ref="T49:V49"/>
    <mergeCell ref="AA49:AF49"/>
    <mergeCell ref="X23:AE23"/>
    <mergeCell ref="B42:K42"/>
    <mergeCell ref="X13:AE13"/>
    <mergeCell ref="C13:J13"/>
    <mergeCell ref="C23:J23"/>
    <mergeCell ref="AH4:AH7"/>
    <mergeCell ref="BJ28:BK28"/>
    <mergeCell ref="BJ29:BK29"/>
    <mergeCell ref="BJ30:BK30"/>
    <mergeCell ref="BJ31:BK51"/>
    <mergeCell ref="K17:K18"/>
    <mergeCell ref="W15:W16"/>
    <mergeCell ref="C15:E16"/>
    <mergeCell ref="C17:E18"/>
    <mergeCell ref="F17:J18"/>
    <mergeCell ref="F15:J16"/>
    <mergeCell ref="X15:Z16"/>
    <mergeCell ref="AA15:AE16"/>
    <mergeCell ref="X17:Z18"/>
    <mergeCell ref="AA17:AE18"/>
    <mergeCell ref="K15:K16"/>
    <mergeCell ref="W17:W18"/>
    <mergeCell ref="AD51:AF51"/>
    <mergeCell ref="T41:V41"/>
    <mergeCell ref="T44:V44"/>
    <mergeCell ref="L48:O48"/>
  </mergeCells>
  <conditionalFormatting sqref="AA44:AF44">
    <cfRule type="cellIs" dxfId="4" priority="6" operator="equal">
      <formula>1</formula>
    </cfRule>
  </conditionalFormatting>
  <conditionalFormatting sqref="X23:AE23 X13:AE13 C13:J13 C23:J23">
    <cfRule type="cellIs" dxfId="3" priority="4" operator="equal">
      <formula>"НАПОЛНЕНИЕ - ОК"</formula>
    </cfRule>
  </conditionalFormatting>
  <conditionalFormatting sqref="U9:AF10">
    <cfRule type="cellIs" dxfId="2" priority="3" operator="equal">
      <formula>"ЦВЕТ КОРПУСА - ОК"</formula>
    </cfRule>
  </conditionalFormatting>
  <conditionalFormatting sqref="U11:AF11">
    <cfRule type="cellIs" dxfId="1" priority="2" operator="equal">
      <formula>"ЦВЕТ ФАСАДОВ - ОК"</formula>
    </cfRule>
  </conditionalFormatting>
  <conditionalFormatting sqref="U12:AF12">
    <cfRule type="cellIs" dxfId="0" priority="1" operator="equal">
      <formula>"КОЛИЧЕСТВО КОМПЛЕКТОВ - ОК"</formula>
    </cfRule>
  </conditionalFormatting>
  <dataValidations count="3">
    <dataValidation type="list" allowBlank="1" showInputMessage="1" showErrorMessage="1" sqref="F25:J26 AA25:AE26">
      <formula1>$BX$80:$BX$86</formula1>
    </dataValidation>
    <dataValidation type="list" allowBlank="1" showInputMessage="1" showErrorMessage="1" sqref="F15:J16 AA15:AE16">
      <formula1>$BT$80:$BT$86</formula1>
    </dataValidation>
    <dataValidation type="list" allowBlank="1" showInputMessage="1" showErrorMessage="1" sqref="U5:AF6">
      <formula1>$BL$3:$BL$18</formula1>
    </dataValidation>
  </dataValidations>
  <printOptions horizontalCentered="1" verticalCentered="1"/>
  <pageMargins left="0" right="0" top="0" bottom="0" header="0" footer="0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4"/>
  <sheetViews>
    <sheetView showGridLines="0" tabSelected="1" zoomScaleNormal="100" workbookViewId="0">
      <selection activeCell="F4" sqref="F4"/>
    </sheetView>
  </sheetViews>
  <sheetFormatPr defaultRowHeight="15" x14ac:dyDescent="0.25"/>
  <cols>
    <col min="1" max="1" width="15.7109375" customWidth="1"/>
    <col min="2" max="2" width="23.5703125" customWidth="1"/>
    <col min="3" max="3" width="9" customWidth="1"/>
    <col min="4" max="4" width="24.7109375" style="24" customWidth="1"/>
    <col min="5" max="5" width="10" style="24" customWidth="1"/>
    <col min="6" max="6" width="14.28515625" style="24" customWidth="1"/>
    <col min="7" max="7" width="6.5703125" customWidth="1"/>
    <col min="8" max="8" width="14.5703125" customWidth="1"/>
  </cols>
  <sheetData>
    <row r="1" spans="1:26" s="1" customFormat="1" ht="15.75" thickBot="1" x14ac:dyDescent="0.3">
      <c r="A1" s="61"/>
      <c r="B1" s="61"/>
      <c r="C1" s="61"/>
      <c r="D1" s="60"/>
      <c r="E1" s="237"/>
      <c r="F1" s="237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6" s="1" customFormat="1" x14ac:dyDescent="0.25">
      <c r="A2" s="57"/>
      <c r="B2" s="57"/>
      <c r="C2" s="57"/>
      <c r="D2" s="57"/>
      <c r="E2" s="57"/>
      <c r="F2" s="59" t="s">
        <v>73</v>
      </c>
      <c r="G2" s="57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6" s="1" customFormat="1" ht="15.75" customHeight="1" thickBot="1" x14ac:dyDescent="0.3">
      <c r="A3" s="57"/>
      <c r="B3" s="57"/>
      <c r="C3" s="57"/>
      <c r="D3" s="57"/>
      <c r="E3" s="57"/>
      <c r="F3" s="58">
        <v>1</v>
      </c>
      <c r="G3" s="57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26" ht="15.75" customHeight="1" x14ac:dyDescent="0.25">
      <c r="A4" s="53"/>
      <c r="B4" s="53"/>
      <c r="C4" s="53"/>
      <c r="D4" s="53"/>
      <c r="E4" s="55"/>
      <c r="F4"/>
    </row>
    <row r="5" spans="1:26" ht="3" customHeight="1" thickBot="1" x14ac:dyDescent="0.3">
      <c r="A5" s="54"/>
      <c r="B5" s="54"/>
      <c r="C5" s="54"/>
      <c r="D5" s="54"/>
      <c r="E5" s="54"/>
      <c r="F5" s="53"/>
    </row>
    <row r="6" spans="1:26" s="47" customFormat="1" ht="30" customHeight="1" thickBot="1" x14ac:dyDescent="0.3">
      <c r="A6" s="52" t="s">
        <v>0</v>
      </c>
      <c r="B6" s="238" t="s">
        <v>101</v>
      </c>
      <c r="C6" s="239"/>
      <c r="D6" s="51" t="s">
        <v>100</v>
      </c>
      <c r="E6" s="50" t="s">
        <v>99</v>
      </c>
      <c r="F6" s="49" t="s">
        <v>98</v>
      </c>
      <c r="G6" s="48"/>
    </row>
    <row r="7" spans="1:26" x14ac:dyDescent="0.25">
      <c r="A7" s="46" t="s">
        <v>60</v>
      </c>
      <c r="B7" s="240" t="s">
        <v>97</v>
      </c>
      <c r="C7" s="241"/>
      <c r="D7" s="45" t="s">
        <v>96</v>
      </c>
      <c r="E7" s="44">
        <v>12856</v>
      </c>
      <c r="F7" s="43">
        <f>E7*$F$3</f>
        <v>12856</v>
      </c>
    </row>
    <row r="8" spans="1:26" ht="15.75" customHeight="1" x14ac:dyDescent="0.25">
      <c r="A8" s="242" t="s">
        <v>95</v>
      </c>
      <c r="B8" s="243"/>
      <c r="C8" s="243"/>
      <c r="D8" s="243"/>
      <c r="E8" s="243"/>
      <c r="F8" s="244"/>
    </row>
    <row r="9" spans="1:26" x14ac:dyDescent="0.25">
      <c r="A9" s="42" t="s">
        <v>61</v>
      </c>
      <c r="B9" s="245" t="s">
        <v>21</v>
      </c>
      <c r="C9" s="246"/>
      <c r="D9" s="41" t="s">
        <v>94</v>
      </c>
      <c r="E9" s="40">
        <v>571</v>
      </c>
      <c r="F9" s="39">
        <f>E9*$F$3</f>
        <v>571</v>
      </c>
    </row>
    <row r="10" spans="1:26" x14ac:dyDescent="0.25">
      <c r="A10" s="42" t="s">
        <v>62</v>
      </c>
      <c r="B10" s="245" t="s">
        <v>93</v>
      </c>
      <c r="C10" s="246"/>
      <c r="D10" s="41" t="s">
        <v>92</v>
      </c>
      <c r="E10" s="40">
        <v>798</v>
      </c>
      <c r="F10" s="39">
        <f>E10*$F$3</f>
        <v>798</v>
      </c>
    </row>
    <row r="11" spans="1:26" ht="15" customHeight="1" x14ac:dyDescent="0.25">
      <c r="A11" s="249" t="s">
        <v>91</v>
      </c>
      <c r="B11" s="250"/>
      <c r="C11" s="250"/>
      <c r="D11" s="250"/>
      <c r="E11" s="250"/>
      <c r="F11" s="251"/>
    </row>
    <row r="12" spans="1:26" x14ac:dyDescent="0.25">
      <c r="A12" s="42" t="s">
        <v>71</v>
      </c>
      <c r="B12" s="245" t="s">
        <v>90</v>
      </c>
      <c r="C12" s="246"/>
      <c r="D12" s="41" t="s">
        <v>89</v>
      </c>
      <c r="E12" s="40">
        <v>648</v>
      </c>
      <c r="F12" s="39">
        <f>E12*$F$3</f>
        <v>648</v>
      </c>
    </row>
    <row r="13" spans="1:26" x14ac:dyDescent="0.25">
      <c r="A13" s="42" t="s">
        <v>72</v>
      </c>
      <c r="B13" s="245" t="s">
        <v>20</v>
      </c>
      <c r="C13" s="246"/>
      <c r="D13" s="41" t="s">
        <v>88</v>
      </c>
      <c r="E13" s="40">
        <v>745</v>
      </c>
      <c r="F13" s="39">
        <f>E13*$F$3</f>
        <v>745</v>
      </c>
    </row>
    <row r="14" spans="1:26" ht="15.75" x14ac:dyDescent="0.25">
      <c r="A14" s="252" t="s">
        <v>87</v>
      </c>
      <c r="B14" s="253"/>
      <c r="C14" s="253"/>
      <c r="D14" s="253"/>
      <c r="E14" s="253"/>
      <c r="F14" s="254"/>
    </row>
    <row r="15" spans="1:26" x14ac:dyDescent="0.25">
      <c r="A15" s="42" t="s">
        <v>63</v>
      </c>
      <c r="B15" s="245" t="s">
        <v>86</v>
      </c>
      <c r="C15" s="246"/>
      <c r="D15" s="41" t="s">
        <v>84</v>
      </c>
      <c r="E15" s="40">
        <v>873</v>
      </c>
      <c r="F15" s="39">
        <f t="shared" ref="F15:F22" si="0">E15*$F$3</f>
        <v>873</v>
      </c>
    </row>
    <row r="16" spans="1:26" x14ac:dyDescent="0.25">
      <c r="A16" s="42" t="s">
        <v>64</v>
      </c>
      <c r="B16" s="245" t="s">
        <v>85</v>
      </c>
      <c r="C16" s="246"/>
      <c r="D16" s="41" t="s">
        <v>84</v>
      </c>
      <c r="E16" s="40">
        <v>873</v>
      </c>
      <c r="F16" s="39">
        <f t="shared" si="0"/>
        <v>873</v>
      </c>
    </row>
    <row r="17" spans="1:6" x14ac:dyDescent="0.25">
      <c r="A17" s="42" t="s">
        <v>65</v>
      </c>
      <c r="B17" s="245" t="s">
        <v>83</v>
      </c>
      <c r="C17" s="246"/>
      <c r="D17" s="41" t="s">
        <v>81</v>
      </c>
      <c r="E17" s="40">
        <v>1381</v>
      </c>
      <c r="F17" s="39">
        <f t="shared" si="0"/>
        <v>1381</v>
      </c>
    </row>
    <row r="18" spans="1:6" x14ac:dyDescent="0.25">
      <c r="A18" s="42" t="s">
        <v>66</v>
      </c>
      <c r="B18" s="245" t="s">
        <v>82</v>
      </c>
      <c r="C18" s="246"/>
      <c r="D18" s="41" t="s">
        <v>81</v>
      </c>
      <c r="E18" s="40">
        <v>1381</v>
      </c>
      <c r="F18" s="39">
        <f t="shared" si="0"/>
        <v>1381</v>
      </c>
    </row>
    <row r="19" spans="1:6" x14ac:dyDescent="0.25">
      <c r="A19" s="42" t="s">
        <v>67</v>
      </c>
      <c r="B19" s="245" t="s">
        <v>80</v>
      </c>
      <c r="C19" s="246"/>
      <c r="D19" s="41" t="s">
        <v>78</v>
      </c>
      <c r="E19" s="40">
        <v>1123</v>
      </c>
      <c r="F19" s="39">
        <f t="shared" si="0"/>
        <v>1123</v>
      </c>
    </row>
    <row r="20" spans="1:6" x14ac:dyDescent="0.25">
      <c r="A20" s="42" t="s">
        <v>68</v>
      </c>
      <c r="B20" s="245" t="s">
        <v>79</v>
      </c>
      <c r="C20" s="246"/>
      <c r="D20" s="41" t="s">
        <v>78</v>
      </c>
      <c r="E20" s="40">
        <v>1123</v>
      </c>
      <c r="F20" s="39">
        <f t="shared" si="0"/>
        <v>1123</v>
      </c>
    </row>
    <row r="21" spans="1:6" x14ac:dyDescent="0.25">
      <c r="A21" s="38" t="s">
        <v>69</v>
      </c>
      <c r="B21" s="245" t="s">
        <v>77</v>
      </c>
      <c r="C21" s="246"/>
      <c r="D21" s="37" t="s">
        <v>75</v>
      </c>
      <c r="E21" s="36">
        <v>537</v>
      </c>
      <c r="F21" s="35">
        <f t="shared" si="0"/>
        <v>537</v>
      </c>
    </row>
    <row r="22" spans="1:6" ht="15.75" thickBot="1" x14ac:dyDescent="0.3">
      <c r="A22" s="34" t="s">
        <v>70</v>
      </c>
      <c r="B22" s="247" t="s">
        <v>76</v>
      </c>
      <c r="C22" s="248"/>
      <c r="D22" s="33" t="s">
        <v>75</v>
      </c>
      <c r="E22" s="32">
        <v>537</v>
      </c>
      <c r="F22" s="31">
        <f t="shared" si="0"/>
        <v>537</v>
      </c>
    </row>
    <row r="23" spans="1:6" ht="34.5" customHeight="1" x14ac:dyDescent="0.25"/>
    <row r="24" spans="1:6" s="25" customFormat="1" ht="18.75" x14ac:dyDescent="0.3">
      <c r="A24" s="256"/>
      <c r="B24" s="256"/>
      <c r="C24" s="256"/>
      <c r="D24" s="256"/>
      <c r="E24" s="256"/>
      <c r="F24" s="256"/>
    </row>
    <row r="25" spans="1:6" s="25" customFormat="1" ht="9.75" customHeight="1" x14ac:dyDescent="0.3">
      <c r="A25" s="256"/>
      <c r="B25" s="256"/>
      <c r="C25" s="256"/>
      <c r="D25" s="256"/>
      <c r="E25" s="256"/>
      <c r="F25" s="256"/>
    </row>
    <row r="26" spans="1:6" s="25" customFormat="1" x14ac:dyDescent="0.25">
      <c r="A26" s="255"/>
      <c r="B26" s="255"/>
      <c r="C26" s="27"/>
      <c r="D26" s="27"/>
      <c r="E26" s="27"/>
      <c r="F26" s="27"/>
    </row>
    <row r="27" spans="1:6" s="25" customFormat="1" x14ac:dyDescent="0.25">
      <c r="A27" s="28"/>
      <c r="B27" s="28"/>
      <c r="C27" s="28"/>
      <c r="D27" s="27"/>
      <c r="E27" s="29"/>
      <c r="F27" s="29"/>
    </row>
    <row r="28" spans="1:6" s="25" customFormat="1" x14ac:dyDescent="0.25">
      <c r="A28" s="28"/>
      <c r="B28" s="28"/>
      <c r="C28" s="28"/>
      <c r="D28" s="27"/>
      <c r="E28" s="29"/>
      <c r="F28" s="29"/>
    </row>
    <row r="29" spans="1:6" s="25" customFormat="1" x14ac:dyDescent="0.25">
      <c r="A29" s="28"/>
      <c r="B29" s="28"/>
      <c r="C29" s="28"/>
      <c r="D29" s="27"/>
      <c r="E29" s="29"/>
      <c r="F29" s="29"/>
    </row>
    <row r="30" spans="1:6" s="25" customFormat="1" x14ac:dyDescent="0.25">
      <c r="A30" s="28"/>
      <c r="B30" s="28"/>
      <c r="C30" s="28"/>
      <c r="D30" s="27"/>
      <c r="E30" s="29"/>
      <c r="F30" s="29"/>
    </row>
    <row r="31" spans="1:6" s="25" customFormat="1" x14ac:dyDescent="0.25">
      <c r="A31" s="28"/>
      <c r="B31" s="28"/>
      <c r="C31" s="28"/>
      <c r="D31" s="27"/>
      <c r="E31" s="29"/>
      <c r="F31" s="29"/>
    </row>
    <row r="32" spans="1:6" s="25" customFormat="1" x14ac:dyDescent="0.25">
      <c r="A32" s="28"/>
      <c r="B32" s="28"/>
      <c r="C32" s="28"/>
      <c r="D32" s="27"/>
      <c r="E32" s="29"/>
      <c r="F32" s="29"/>
    </row>
    <row r="33" spans="1:6" s="25" customFormat="1" x14ac:dyDescent="0.25">
      <c r="A33" s="28"/>
      <c r="B33" s="28"/>
      <c r="C33" s="28"/>
      <c r="D33" s="27"/>
      <c r="E33" s="29"/>
      <c r="F33" s="29"/>
    </row>
    <row r="34" spans="1:6" s="25" customFormat="1" x14ac:dyDescent="0.25">
      <c r="A34" s="28"/>
      <c r="B34" s="28"/>
      <c r="C34" s="28"/>
      <c r="D34" s="27"/>
      <c r="E34" s="29"/>
      <c r="F34" s="29"/>
    </row>
    <row r="35" spans="1:6" s="25" customFormat="1" x14ac:dyDescent="0.25">
      <c r="A35" s="28"/>
      <c r="B35" s="28"/>
      <c r="C35" s="28"/>
      <c r="D35" s="27"/>
      <c r="E35" s="29"/>
      <c r="F35" s="29"/>
    </row>
    <row r="36" spans="1:6" s="25" customFormat="1" x14ac:dyDescent="0.25">
      <c r="A36" s="28"/>
      <c r="B36" s="28"/>
      <c r="C36" s="28"/>
      <c r="D36" s="27"/>
      <c r="E36" s="29"/>
      <c r="F36" s="29"/>
    </row>
    <row r="37" spans="1:6" s="25" customFormat="1" x14ac:dyDescent="0.25">
      <c r="A37" s="28"/>
      <c r="B37" s="28"/>
      <c r="C37" s="28"/>
      <c r="D37" s="27"/>
      <c r="E37" s="29"/>
      <c r="F37" s="29"/>
    </row>
    <row r="38" spans="1:6" s="25" customFormat="1" x14ac:dyDescent="0.25">
      <c r="A38" s="28"/>
      <c r="B38" s="28"/>
      <c r="C38" s="28"/>
      <c r="D38" s="27"/>
      <c r="E38" s="29"/>
      <c r="F38" s="29"/>
    </row>
    <row r="39" spans="1:6" s="25" customFormat="1" x14ac:dyDescent="0.25">
      <c r="A39" s="28"/>
      <c r="B39" s="28"/>
      <c r="C39" s="28"/>
      <c r="D39" s="27"/>
      <c r="E39" s="29"/>
      <c r="F39" s="29"/>
    </row>
    <row r="40" spans="1:6" s="25" customFormat="1" x14ac:dyDescent="0.25">
      <c r="A40" s="28"/>
      <c r="B40" s="28"/>
      <c r="C40" s="28"/>
      <c r="D40" s="27"/>
      <c r="E40" s="27"/>
      <c r="F40" s="26"/>
    </row>
    <row r="41" spans="1:6" s="25" customFormat="1" x14ac:dyDescent="0.25">
      <c r="D41" s="30"/>
      <c r="E41" s="30"/>
      <c r="F41" s="30"/>
    </row>
    <row r="42" spans="1:6" s="25" customFormat="1" x14ac:dyDescent="0.25">
      <c r="A42" s="255"/>
      <c r="B42" s="255"/>
      <c r="C42" s="27"/>
      <c r="D42" s="27"/>
      <c r="E42" s="27"/>
      <c r="F42" s="27"/>
    </row>
    <row r="43" spans="1:6" s="25" customFormat="1" x14ac:dyDescent="0.25">
      <c r="A43" s="28"/>
      <c r="B43" s="28"/>
      <c r="C43" s="28"/>
      <c r="D43" s="27"/>
      <c r="E43" s="29"/>
      <c r="F43" s="29"/>
    </row>
    <row r="44" spans="1:6" s="25" customFormat="1" x14ac:dyDescent="0.25">
      <c r="A44" s="28"/>
      <c r="B44" s="28"/>
      <c r="C44" s="28"/>
      <c r="D44" s="27"/>
      <c r="E44" s="29"/>
      <c r="F44" s="29"/>
    </row>
    <row r="45" spans="1:6" s="25" customFormat="1" x14ac:dyDescent="0.25">
      <c r="A45" s="28"/>
      <c r="B45" s="28"/>
      <c r="C45" s="28"/>
      <c r="D45" s="27"/>
      <c r="E45" s="29"/>
      <c r="F45" s="29"/>
    </row>
    <row r="46" spans="1:6" s="25" customFormat="1" x14ac:dyDescent="0.25">
      <c r="A46" s="28"/>
      <c r="B46" s="28"/>
      <c r="C46" s="28"/>
      <c r="D46" s="27"/>
      <c r="E46" s="29"/>
      <c r="F46" s="29"/>
    </row>
    <row r="47" spans="1:6" s="25" customFormat="1" x14ac:dyDescent="0.25">
      <c r="A47" s="28"/>
      <c r="B47" s="28"/>
      <c r="C47" s="28"/>
      <c r="D47" s="27"/>
      <c r="E47" s="29"/>
      <c r="F47" s="29"/>
    </row>
    <row r="48" spans="1:6" s="25" customFormat="1" x14ac:dyDescent="0.25">
      <c r="A48" s="28"/>
      <c r="B48" s="28"/>
      <c r="C48" s="28"/>
      <c r="D48" s="27"/>
      <c r="E48" s="29"/>
      <c r="F48" s="29"/>
    </row>
    <row r="49" spans="1:6" s="25" customFormat="1" x14ac:dyDescent="0.25">
      <c r="A49" s="28"/>
      <c r="B49" s="28"/>
      <c r="C49" s="28"/>
      <c r="D49" s="27"/>
      <c r="E49" s="29"/>
      <c r="F49" s="29"/>
    </row>
    <row r="50" spans="1:6" s="25" customFormat="1" x14ac:dyDescent="0.25">
      <c r="A50" s="28"/>
      <c r="B50" s="28"/>
      <c r="C50" s="28"/>
      <c r="D50" s="27"/>
      <c r="E50" s="29"/>
      <c r="F50" s="29"/>
    </row>
    <row r="51" spans="1:6" s="25" customFormat="1" x14ac:dyDescent="0.25">
      <c r="A51" s="28"/>
      <c r="B51" s="28"/>
      <c r="C51" s="28"/>
      <c r="D51" s="27"/>
      <c r="E51" s="29"/>
      <c r="F51" s="29"/>
    </row>
    <row r="52" spans="1:6" s="25" customFormat="1" x14ac:dyDescent="0.25">
      <c r="A52" s="28"/>
      <c r="B52" s="28"/>
      <c r="C52" s="28"/>
      <c r="D52" s="27"/>
      <c r="E52" s="29"/>
      <c r="F52" s="29"/>
    </row>
    <row r="53" spans="1:6" s="25" customFormat="1" x14ac:dyDescent="0.25">
      <c r="A53" s="28"/>
      <c r="B53" s="28"/>
      <c r="C53" s="28"/>
      <c r="D53" s="27"/>
      <c r="E53" s="29"/>
      <c r="F53" s="29"/>
    </row>
    <row r="54" spans="1:6" s="25" customFormat="1" x14ac:dyDescent="0.25">
      <c r="A54" s="28"/>
      <c r="B54" s="28"/>
      <c r="C54" s="28"/>
      <c r="D54" s="27"/>
      <c r="E54" s="29"/>
      <c r="F54" s="29"/>
    </row>
    <row r="55" spans="1:6" s="25" customFormat="1" x14ac:dyDescent="0.25">
      <c r="A55" s="28"/>
      <c r="B55" s="28"/>
      <c r="C55" s="28"/>
      <c r="D55" s="27"/>
      <c r="E55" s="29"/>
      <c r="F55" s="29"/>
    </row>
    <row r="56" spans="1:6" s="25" customFormat="1" x14ac:dyDescent="0.25">
      <c r="A56" s="28"/>
      <c r="B56" s="28"/>
      <c r="C56" s="28"/>
      <c r="D56" s="27"/>
      <c r="E56" s="27"/>
      <c r="F56" s="26"/>
    </row>
    <row r="57" spans="1:6" s="25" customFormat="1" x14ac:dyDescent="0.25">
      <c r="D57" s="30"/>
      <c r="E57" s="30"/>
      <c r="F57" s="30"/>
    </row>
    <row r="58" spans="1:6" s="25" customFormat="1" x14ac:dyDescent="0.25">
      <c r="A58" s="255"/>
      <c r="B58" s="255"/>
      <c r="C58" s="27"/>
      <c r="D58" s="27"/>
      <c r="E58" s="27"/>
      <c r="F58" s="27"/>
    </row>
    <row r="59" spans="1:6" s="25" customFormat="1" x14ac:dyDescent="0.25">
      <c r="A59" s="28"/>
      <c r="B59" s="28"/>
      <c r="C59" s="28"/>
      <c r="D59" s="27"/>
      <c r="E59" s="29"/>
      <c r="F59" s="29"/>
    </row>
    <row r="60" spans="1:6" s="25" customFormat="1" x14ac:dyDescent="0.25">
      <c r="A60" s="28"/>
      <c r="B60" s="28"/>
      <c r="C60" s="28"/>
      <c r="D60" s="27"/>
      <c r="E60" s="29"/>
      <c r="F60" s="29"/>
    </row>
    <row r="61" spans="1:6" s="25" customFormat="1" x14ac:dyDescent="0.25">
      <c r="A61" s="28"/>
      <c r="B61" s="28"/>
      <c r="C61" s="28"/>
      <c r="D61" s="27"/>
      <c r="E61" s="29"/>
      <c r="F61" s="29"/>
    </row>
    <row r="62" spans="1:6" s="25" customFormat="1" x14ac:dyDescent="0.25">
      <c r="A62" s="28"/>
      <c r="B62" s="28"/>
      <c r="C62" s="28"/>
      <c r="D62" s="27"/>
      <c r="E62" s="29"/>
      <c r="F62" s="29"/>
    </row>
    <row r="63" spans="1:6" s="25" customFormat="1" x14ac:dyDescent="0.25">
      <c r="A63" s="28"/>
      <c r="B63" s="28"/>
      <c r="C63" s="28"/>
      <c r="D63" s="27"/>
      <c r="E63" s="29"/>
      <c r="F63" s="29"/>
    </row>
    <row r="64" spans="1:6" s="25" customFormat="1" x14ac:dyDescent="0.25">
      <c r="A64" s="28"/>
      <c r="B64" s="28"/>
      <c r="C64" s="28"/>
      <c r="D64" s="27"/>
      <c r="E64" s="29"/>
      <c r="F64" s="29"/>
    </row>
    <row r="65" spans="1:6" s="25" customFormat="1" x14ac:dyDescent="0.25">
      <c r="A65" s="28"/>
      <c r="B65" s="28"/>
      <c r="C65" s="28"/>
      <c r="D65" s="27"/>
      <c r="E65" s="29"/>
      <c r="F65" s="29"/>
    </row>
    <row r="66" spans="1:6" s="25" customFormat="1" x14ac:dyDescent="0.25">
      <c r="A66" s="28"/>
      <c r="B66" s="28"/>
      <c r="C66" s="28"/>
      <c r="D66" s="27"/>
      <c r="E66" s="29"/>
      <c r="F66" s="29"/>
    </row>
    <row r="67" spans="1:6" s="25" customFormat="1" x14ac:dyDescent="0.25">
      <c r="A67" s="28"/>
      <c r="B67" s="28"/>
      <c r="C67" s="28"/>
      <c r="D67" s="27"/>
      <c r="E67" s="29"/>
      <c r="F67" s="29"/>
    </row>
    <row r="68" spans="1:6" s="25" customFormat="1" x14ac:dyDescent="0.25">
      <c r="A68" s="28"/>
      <c r="B68" s="28"/>
      <c r="C68" s="28"/>
      <c r="D68" s="27"/>
      <c r="E68" s="29"/>
      <c r="F68" s="29"/>
    </row>
    <row r="69" spans="1:6" s="25" customFormat="1" x14ac:dyDescent="0.25">
      <c r="A69" s="28"/>
      <c r="B69" s="28"/>
      <c r="C69" s="28"/>
      <c r="D69" s="27"/>
      <c r="E69" s="29"/>
      <c r="F69" s="29"/>
    </row>
    <row r="70" spans="1:6" s="25" customFormat="1" x14ac:dyDescent="0.25">
      <c r="A70" s="28"/>
      <c r="B70" s="28"/>
      <c r="C70" s="28"/>
      <c r="D70" s="27"/>
      <c r="E70" s="29"/>
      <c r="F70" s="29"/>
    </row>
    <row r="71" spans="1:6" s="25" customFormat="1" x14ac:dyDescent="0.25">
      <c r="A71" s="28"/>
      <c r="B71" s="28"/>
      <c r="C71" s="28"/>
      <c r="D71" s="27"/>
      <c r="E71" s="29"/>
      <c r="F71" s="29"/>
    </row>
    <row r="72" spans="1:6" s="25" customFormat="1" x14ac:dyDescent="0.25">
      <c r="A72" s="28"/>
      <c r="B72" s="28"/>
      <c r="C72" s="28"/>
      <c r="D72" s="27"/>
      <c r="E72" s="27"/>
      <c r="F72" s="26"/>
    </row>
    <row r="73" spans="1:6" s="25" customFormat="1" x14ac:dyDescent="0.25">
      <c r="D73" s="30"/>
      <c r="E73" s="30"/>
      <c r="F73" s="30"/>
    </row>
    <row r="74" spans="1:6" s="25" customFormat="1" x14ac:dyDescent="0.25">
      <c r="A74" s="255"/>
      <c r="B74" s="255"/>
      <c r="C74" s="27"/>
      <c r="D74" s="27"/>
      <c r="E74" s="27"/>
      <c r="F74" s="27"/>
    </row>
    <row r="75" spans="1:6" s="25" customFormat="1" x14ac:dyDescent="0.25">
      <c r="A75" s="28"/>
      <c r="B75" s="28"/>
      <c r="C75" s="28"/>
      <c r="D75" s="27"/>
      <c r="E75" s="29"/>
      <c r="F75" s="29"/>
    </row>
    <row r="76" spans="1:6" s="25" customFormat="1" x14ac:dyDescent="0.25">
      <c r="A76" s="28"/>
      <c r="B76" s="28"/>
      <c r="C76" s="28"/>
      <c r="D76" s="27"/>
      <c r="E76" s="29"/>
      <c r="F76" s="29"/>
    </row>
    <row r="77" spans="1:6" s="25" customFormat="1" x14ac:dyDescent="0.25">
      <c r="A77" s="28"/>
      <c r="B77" s="28"/>
      <c r="C77" s="28"/>
      <c r="D77" s="27"/>
      <c r="E77" s="29"/>
      <c r="F77" s="29"/>
    </row>
    <row r="78" spans="1:6" s="25" customFormat="1" x14ac:dyDescent="0.25">
      <c r="A78" s="28"/>
      <c r="B78" s="28"/>
      <c r="C78" s="28"/>
      <c r="D78" s="27"/>
      <c r="E78" s="29"/>
      <c r="F78" s="29"/>
    </row>
    <row r="79" spans="1:6" s="25" customFormat="1" x14ac:dyDescent="0.25">
      <c r="A79" s="28"/>
      <c r="B79" s="28"/>
      <c r="C79" s="28"/>
      <c r="D79" s="27"/>
      <c r="E79" s="29"/>
      <c r="F79" s="29"/>
    </row>
    <row r="80" spans="1:6" s="25" customFormat="1" x14ac:dyDescent="0.25">
      <c r="A80" s="28"/>
      <c r="B80" s="28"/>
      <c r="C80" s="28"/>
      <c r="D80" s="27"/>
      <c r="E80" s="29"/>
      <c r="F80" s="29"/>
    </row>
    <row r="81" spans="1:6" s="25" customFormat="1" x14ac:dyDescent="0.25">
      <c r="A81" s="28"/>
      <c r="B81" s="28"/>
      <c r="C81" s="28"/>
      <c r="D81" s="27"/>
      <c r="E81" s="29"/>
      <c r="F81" s="29"/>
    </row>
    <row r="82" spans="1:6" s="25" customFormat="1" x14ac:dyDescent="0.25">
      <c r="A82" s="28"/>
      <c r="B82" s="28"/>
      <c r="C82" s="28"/>
      <c r="D82" s="27"/>
      <c r="E82" s="29"/>
      <c r="F82" s="29"/>
    </row>
    <row r="83" spans="1:6" s="25" customFormat="1" x14ac:dyDescent="0.25">
      <c r="A83" s="28"/>
      <c r="B83" s="28"/>
      <c r="C83" s="28"/>
      <c r="D83" s="27"/>
      <c r="E83" s="29"/>
      <c r="F83" s="29"/>
    </row>
    <row r="84" spans="1:6" s="25" customFormat="1" x14ac:dyDescent="0.25">
      <c r="A84" s="28"/>
      <c r="B84" s="28"/>
      <c r="C84" s="28"/>
      <c r="D84" s="27"/>
      <c r="E84" s="29"/>
      <c r="F84" s="29"/>
    </row>
    <row r="85" spans="1:6" s="25" customFormat="1" x14ac:dyDescent="0.25">
      <c r="A85" s="28"/>
      <c r="B85" s="28"/>
      <c r="C85" s="28"/>
      <c r="D85" s="27"/>
      <c r="E85" s="29"/>
      <c r="F85" s="29"/>
    </row>
    <row r="86" spans="1:6" s="25" customFormat="1" x14ac:dyDescent="0.25">
      <c r="A86" s="28"/>
      <c r="B86" s="28"/>
      <c r="C86" s="28"/>
      <c r="D86" s="27"/>
      <c r="E86" s="29"/>
      <c r="F86" s="29"/>
    </row>
    <row r="87" spans="1:6" s="25" customFormat="1" x14ac:dyDescent="0.25">
      <c r="A87" s="28"/>
      <c r="B87" s="28"/>
      <c r="C87" s="28"/>
      <c r="D87" s="27"/>
      <c r="E87" s="29"/>
      <c r="F87" s="29"/>
    </row>
    <row r="88" spans="1:6" s="25" customFormat="1" x14ac:dyDescent="0.25">
      <c r="A88" s="28"/>
      <c r="B88" s="28"/>
      <c r="C88" s="28"/>
      <c r="D88" s="27"/>
      <c r="E88" s="27"/>
      <c r="F88" s="26"/>
    </row>
    <row r="89" spans="1:6" s="25" customFormat="1" x14ac:dyDescent="0.25">
      <c r="D89" s="30"/>
      <c r="E89" s="30"/>
      <c r="F89" s="30"/>
    </row>
    <row r="90" spans="1:6" s="25" customFormat="1" x14ac:dyDescent="0.25">
      <c r="A90" s="255"/>
      <c r="B90" s="255"/>
      <c r="C90" s="27"/>
      <c r="D90" s="27"/>
      <c r="E90" s="27"/>
      <c r="F90" s="27"/>
    </row>
    <row r="91" spans="1:6" s="25" customFormat="1" x14ac:dyDescent="0.25">
      <c r="A91" s="28"/>
      <c r="B91" s="28"/>
      <c r="C91" s="28"/>
      <c r="D91" s="27"/>
      <c r="E91" s="29"/>
      <c r="F91" s="29"/>
    </row>
    <row r="92" spans="1:6" s="25" customFormat="1" x14ac:dyDescent="0.25">
      <c r="A92" s="28"/>
      <c r="B92" s="28"/>
      <c r="C92" s="28"/>
      <c r="D92" s="27"/>
      <c r="E92" s="29"/>
      <c r="F92" s="29"/>
    </row>
    <row r="93" spans="1:6" s="25" customFormat="1" x14ac:dyDescent="0.25">
      <c r="A93" s="28"/>
      <c r="B93" s="28"/>
      <c r="C93" s="28"/>
      <c r="D93" s="27"/>
      <c r="E93" s="29"/>
      <c r="F93" s="29"/>
    </row>
    <row r="94" spans="1:6" s="25" customFormat="1" x14ac:dyDescent="0.25">
      <c r="A94" s="28"/>
      <c r="B94" s="28"/>
      <c r="C94" s="28"/>
      <c r="D94" s="27"/>
      <c r="E94" s="29"/>
      <c r="F94" s="29"/>
    </row>
    <row r="95" spans="1:6" s="25" customFormat="1" x14ac:dyDescent="0.25">
      <c r="A95" s="28"/>
      <c r="B95" s="28"/>
      <c r="C95" s="28"/>
      <c r="D95" s="27"/>
      <c r="E95" s="29"/>
      <c r="F95" s="29"/>
    </row>
    <row r="96" spans="1:6" s="25" customFormat="1" x14ac:dyDescent="0.25">
      <c r="A96" s="28"/>
      <c r="B96" s="28"/>
      <c r="C96" s="28"/>
      <c r="D96" s="27"/>
      <c r="E96" s="29"/>
      <c r="F96" s="29"/>
    </row>
    <row r="97" spans="1:6" s="25" customFormat="1" x14ac:dyDescent="0.25">
      <c r="A97" s="28"/>
      <c r="B97" s="28"/>
      <c r="C97" s="28"/>
      <c r="D97" s="27"/>
      <c r="E97" s="29"/>
      <c r="F97" s="29"/>
    </row>
    <row r="98" spans="1:6" s="25" customFormat="1" x14ac:dyDescent="0.25">
      <c r="A98" s="28"/>
      <c r="B98" s="28"/>
      <c r="C98" s="28"/>
      <c r="D98" s="27"/>
      <c r="E98" s="29"/>
      <c r="F98" s="29"/>
    </row>
    <row r="99" spans="1:6" s="25" customFormat="1" x14ac:dyDescent="0.25">
      <c r="A99" s="28"/>
      <c r="B99" s="28"/>
      <c r="C99" s="28"/>
      <c r="D99" s="27"/>
      <c r="E99" s="29"/>
      <c r="F99" s="29"/>
    </row>
    <row r="100" spans="1:6" s="25" customFormat="1" x14ac:dyDescent="0.25">
      <c r="A100" s="28"/>
      <c r="B100" s="28"/>
      <c r="C100" s="28"/>
      <c r="D100" s="27"/>
      <c r="E100" s="29"/>
      <c r="F100" s="29"/>
    </row>
    <row r="101" spans="1:6" s="25" customFormat="1" x14ac:dyDescent="0.25">
      <c r="A101" s="28"/>
      <c r="B101" s="28"/>
      <c r="C101" s="28"/>
      <c r="D101" s="27"/>
      <c r="E101" s="29"/>
      <c r="F101" s="29"/>
    </row>
    <row r="102" spans="1:6" s="25" customFormat="1" x14ac:dyDescent="0.25">
      <c r="A102" s="28"/>
      <c r="B102" s="28"/>
      <c r="C102" s="28"/>
      <c r="D102" s="27"/>
      <c r="E102" s="29"/>
      <c r="F102" s="29"/>
    </row>
    <row r="103" spans="1:6" s="25" customFormat="1" x14ac:dyDescent="0.25">
      <c r="A103" s="28"/>
      <c r="B103" s="28"/>
      <c r="C103" s="28"/>
      <c r="D103" s="27"/>
      <c r="E103" s="29"/>
      <c r="F103" s="29"/>
    </row>
    <row r="104" spans="1:6" s="25" customFormat="1" x14ac:dyDescent="0.25">
      <c r="A104" s="28"/>
      <c r="B104" s="28"/>
      <c r="C104" s="28"/>
      <c r="D104" s="27"/>
      <c r="E104" s="27"/>
      <c r="F104" s="26"/>
    </row>
    <row r="105" spans="1:6" s="25" customFormat="1" x14ac:dyDescent="0.25">
      <c r="D105" s="30"/>
      <c r="E105" s="30"/>
      <c r="F105" s="30"/>
    </row>
    <row r="106" spans="1:6" s="25" customFormat="1" x14ac:dyDescent="0.25">
      <c r="A106" s="255"/>
      <c r="B106" s="255"/>
      <c r="C106" s="27"/>
      <c r="D106" s="27"/>
      <c r="E106" s="27"/>
      <c r="F106" s="27"/>
    </row>
    <row r="107" spans="1:6" s="25" customFormat="1" x14ac:dyDescent="0.25">
      <c r="A107" s="28"/>
      <c r="B107" s="28"/>
      <c r="C107" s="28"/>
      <c r="D107" s="27"/>
      <c r="E107" s="29"/>
      <c r="F107" s="29"/>
    </row>
    <row r="108" spans="1:6" s="25" customFormat="1" x14ac:dyDescent="0.25">
      <c r="A108" s="28"/>
      <c r="B108" s="28"/>
      <c r="C108" s="28"/>
      <c r="D108" s="27"/>
      <c r="E108" s="29"/>
      <c r="F108" s="29"/>
    </row>
    <row r="109" spans="1:6" s="25" customFormat="1" x14ac:dyDescent="0.25">
      <c r="A109" s="28"/>
      <c r="B109" s="28"/>
      <c r="C109" s="28"/>
      <c r="D109" s="27"/>
      <c r="E109" s="29"/>
      <c r="F109" s="29"/>
    </row>
    <row r="110" spans="1:6" s="25" customFormat="1" x14ac:dyDescent="0.25">
      <c r="A110" s="28"/>
      <c r="B110" s="28"/>
      <c r="C110" s="28"/>
      <c r="D110" s="27"/>
      <c r="E110" s="29"/>
      <c r="F110" s="29"/>
    </row>
    <row r="111" spans="1:6" s="25" customFormat="1" x14ac:dyDescent="0.25">
      <c r="A111" s="28"/>
      <c r="B111" s="28"/>
      <c r="C111" s="28"/>
      <c r="D111" s="27"/>
      <c r="E111" s="29"/>
      <c r="F111" s="29"/>
    </row>
    <row r="112" spans="1:6" s="25" customFormat="1" x14ac:dyDescent="0.25">
      <c r="A112" s="28"/>
      <c r="B112" s="28"/>
      <c r="C112" s="28"/>
      <c r="D112" s="27"/>
      <c r="E112" s="29"/>
      <c r="F112" s="29"/>
    </row>
    <row r="113" spans="1:6" s="25" customFormat="1" x14ac:dyDescent="0.25">
      <c r="A113" s="28"/>
      <c r="B113" s="28"/>
      <c r="C113" s="28"/>
      <c r="D113" s="27"/>
      <c r="E113" s="29"/>
      <c r="F113" s="29"/>
    </row>
    <row r="114" spans="1:6" s="25" customFormat="1" x14ac:dyDescent="0.25">
      <c r="A114" s="28"/>
      <c r="B114" s="28"/>
      <c r="C114" s="28"/>
      <c r="D114" s="27"/>
      <c r="E114" s="29"/>
      <c r="F114" s="29"/>
    </row>
    <row r="115" spans="1:6" s="25" customFormat="1" x14ac:dyDescent="0.25">
      <c r="A115" s="28"/>
      <c r="B115" s="28"/>
      <c r="C115" s="28"/>
      <c r="D115" s="27"/>
      <c r="E115" s="29"/>
      <c r="F115" s="29"/>
    </row>
    <row r="116" spans="1:6" s="25" customFormat="1" x14ac:dyDescent="0.25">
      <c r="A116" s="28"/>
      <c r="B116" s="28"/>
      <c r="C116" s="28"/>
      <c r="D116" s="27"/>
      <c r="E116" s="29"/>
      <c r="F116" s="29"/>
    </row>
    <row r="117" spans="1:6" s="25" customFormat="1" x14ac:dyDescent="0.25">
      <c r="A117" s="28"/>
      <c r="B117" s="28"/>
      <c r="C117" s="28"/>
      <c r="D117" s="27"/>
      <c r="E117" s="29"/>
      <c r="F117" s="29"/>
    </row>
    <row r="118" spans="1:6" s="25" customFormat="1" x14ac:dyDescent="0.25">
      <c r="A118" s="28"/>
      <c r="B118" s="28"/>
      <c r="C118" s="28"/>
      <c r="D118" s="27"/>
      <c r="E118" s="29"/>
      <c r="F118" s="29"/>
    </row>
    <row r="119" spans="1:6" s="25" customFormat="1" x14ac:dyDescent="0.25">
      <c r="A119" s="28"/>
      <c r="B119" s="28"/>
      <c r="C119" s="28"/>
      <c r="D119" s="27"/>
      <c r="E119" s="29"/>
      <c r="F119" s="29"/>
    </row>
    <row r="120" spans="1:6" s="25" customFormat="1" x14ac:dyDescent="0.25">
      <c r="A120" s="28"/>
      <c r="B120" s="28"/>
      <c r="C120" s="28"/>
      <c r="D120" s="27"/>
      <c r="E120" s="27"/>
      <c r="F120" s="26"/>
    </row>
    <row r="121" spans="1:6" s="25" customFormat="1" x14ac:dyDescent="0.25">
      <c r="D121" s="30"/>
      <c r="E121" s="30"/>
      <c r="F121" s="30"/>
    </row>
    <row r="122" spans="1:6" s="25" customFormat="1" x14ac:dyDescent="0.25">
      <c r="A122" s="255"/>
      <c r="B122" s="255"/>
      <c r="C122" s="27"/>
      <c r="D122" s="27"/>
      <c r="E122" s="27"/>
      <c r="F122" s="27"/>
    </row>
    <row r="123" spans="1:6" s="25" customFormat="1" x14ac:dyDescent="0.25">
      <c r="A123" s="28"/>
      <c r="B123" s="28"/>
      <c r="C123" s="28"/>
      <c r="D123" s="27"/>
      <c r="E123" s="29"/>
      <c r="F123" s="29"/>
    </row>
    <row r="124" spans="1:6" s="25" customFormat="1" x14ac:dyDescent="0.25">
      <c r="A124" s="28"/>
      <c r="B124" s="28"/>
      <c r="C124" s="28"/>
      <c r="D124" s="27"/>
      <c r="E124" s="29"/>
      <c r="F124" s="29"/>
    </row>
    <row r="125" spans="1:6" s="25" customFormat="1" x14ac:dyDescent="0.25">
      <c r="A125" s="28"/>
      <c r="B125" s="28"/>
      <c r="C125" s="28"/>
      <c r="D125" s="27"/>
      <c r="E125" s="29"/>
      <c r="F125" s="29"/>
    </row>
    <row r="126" spans="1:6" s="25" customFormat="1" x14ac:dyDescent="0.25">
      <c r="A126" s="28"/>
      <c r="B126" s="28"/>
      <c r="C126" s="28"/>
      <c r="D126" s="27"/>
      <c r="E126" s="29"/>
      <c r="F126" s="29"/>
    </row>
    <row r="127" spans="1:6" s="25" customFormat="1" x14ac:dyDescent="0.25">
      <c r="A127" s="28"/>
      <c r="B127" s="28"/>
      <c r="C127" s="28"/>
      <c r="D127" s="27"/>
      <c r="E127" s="29"/>
      <c r="F127" s="29"/>
    </row>
    <row r="128" spans="1:6" s="25" customFormat="1" x14ac:dyDescent="0.25">
      <c r="A128" s="28"/>
      <c r="B128" s="28"/>
      <c r="C128" s="28"/>
      <c r="D128" s="27"/>
      <c r="E128" s="29"/>
      <c r="F128" s="29"/>
    </row>
    <row r="129" spans="1:6" s="25" customFormat="1" x14ac:dyDescent="0.25">
      <c r="A129" s="28"/>
      <c r="B129" s="28"/>
      <c r="C129" s="28"/>
      <c r="D129" s="27"/>
      <c r="E129" s="29"/>
      <c r="F129" s="29"/>
    </row>
    <row r="130" spans="1:6" s="25" customFormat="1" x14ac:dyDescent="0.25">
      <c r="A130" s="28"/>
      <c r="B130" s="28"/>
      <c r="C130" s="28"/>
      <c r="D130" s="27"/>
      <c r="E130" s="29"/>
      <c r="F130" s="29"/>
    </row>
    <row r="131" spans="1:6" s="25" customFormat="1" x14ac:dyDescent="0.25">
      <c r="A131" s="28"/>
      <c r="B131" s="28"/>
      <c r="C131" s="28"/>
      <c r="D131" s="27"/>
      <c r="E131" s="29"/>
      <c r="F131" s="29"/>
    </row>
    <row r="132" spans="1:6" s="25" customFormat="1" x14ac:dyDescent="0.25">
      <c r="A132" s="28"/>
      <c r="B132" s="28"/>
      <c r="C132" s="28"/>
      <c r="D132" s="27"/>
      <c r="E132" s="29"/>
      <c r="F132" s="29"/>
    </row>
    <row r="133" spans="1:6" s="25" customFormat="1" x14ac:dyDescent="0.25">
      <c r="A133" s="28"/>
      <c r="B133" s="28"/>
      <c r="C133" s="28"/>
      <c r="D133" s="27"/>
      <c r="E133" s="29"/>
      <c r="F133" s="29"/>
    </row>
    <row r="134" spans="1:6" s="25" customFormat="1" x14ac:dyDescent="0.25">
      <c r="A134" s="28"/>
      <c r="B134" s="28"/>
      <c r="C134" s="28"/>
      <c r="D134" s="27"/>
      <c r="E134" s="29"/>
      <c r="F134" s="29"/>
    </row>
    <row r="135" spans="1:6" s="25" customFormat="1" x14ac:dyDescent="0.25">
      <c r="A135" s="28"/>
      <c r="B135" s="28"/>
      <c r="C135" s="28"/>
      <c r="D135" s="27"/>
      <c r="E135" s="29"/>
      <c r="F135" s="29"/>
    </row>
    <row r="136" spans="1:6" s="25" customFormat="1" x14ac:dyDescent="0.25">
      <c r="A136" s="28"/>
      <c r="B136" s="28"/>
      <c r="C136" s="28"/>
      <c r="D136" s="27"/>
      <c r="E136" s="27"/>
      <c r="F136" s="26"/>
    </row>
    <row r="137" spans="1:6" s="25" customFormat="1" x14ac:dyDescent="0.25">
      <c r="D137" s="30"/>
      <c r="E137" s="30"/>
      <c r="F137" s="30"/>
    </row>
    <row r="138" spans="1:6" s="25" customFormat="1" x14ac:dyDescent="0.25">
      <c r="A138" s="255"/>
      <c r="B138" s="255"/>
      <c r="C138" s="27"/>
      <c r="D138" s="27"/>
      <c r="E138" s="27"/>
      <c r="F138" s="27"/>
    </row>
    <row r="139" spans="1:6" s="25" customFormat="1" x14ac:dyDescent="0.25">
      <c r="A139" s="28"/>
      <c r="B139" s="28"/>
      <c r="C139" s="28"/>
      <c r="D139" s="27"/>
      <c r="E139" s="29"/>
      <c r="F139" s="29"/>
    </row>
    <row r="140" spans="1:6" s="25" customFormat="1" x14ac:dyDescent="0.25">
      <c r="A140" s="28"/>
      <c r="B140" s="28"/>
      <c r="C140" s="28"/>
      <c r="D140" s="27"/>
      <c r="E140" s="29"/>
      <c r="F140" s="29"/>
    </row>
    <row r="141" spans="1:6" s="25" customFormat="1" x14ac:dyDescent="0.25">
      <c r="A141" s="28"/>
      <c r="B141" s="28"/>
      <c r="C141" s="28"/>
      <c r="D141" s="27"/>
      <c r="E141" s="29"/>
      <c r="F141" s="29"/>
    </row>
    <row r="142" spans="1:6" s="25" customFormat="1" x14ac:dyDescent="0.25">
      <c r="A142" s="28"/>
      <c r="B142" s="28"/>
      <c r="C142" s="28"/>
      <c r="D142" s="27"/>
      <c r="E142" s="29"/>
      <c r="F142" s="29"/>
    </row>
    <row r="143" spans="1:6" s="25" customFormat="1" x14ac:dyDescent="0.25">
      <c r="A143" s="28"/>
      <c r="B143" s="28"/>
      <c r="C143" s="28"/>
      <c r="D143" s="27"/>
      <c r="E143" s="29"/>
      <c r="F143" s="29"/>
    </row>
    <row r="144" spans="1:6" s="25" customFormat="1" x14ac:dyDescent="0.25">
      <c r="A144" s="28"/>
      <c r="B144" s="28"/>
      <c r="C144" s="28"/>
      <c r="D144" s="27"/>
      <c r="E144" s="29"/>
      <c r="F144" s="29"/>
    </row>
    <row r="145" spans="1:6" s="25" customFormat="1" x14ac:dyDescent="0.25">
      <c r="A145" s="28"/>
      <c r="B145" s="28"/>
      <c r="C145" s="28"/>
      <c r="D145" s="27"/>
      <c r="E145" s="29"/>
      <c r="F145" s="29"/>
    </row>
    <row r="146" spans="1:6" s="25" customFormat="1" x14ac:dyDescent="0.25">
      <c r="A146" s="28"/>
      <c r="B146" s="28"/>
      <c r="C146" s="28"/>
      <c r="D146" s="27"/>
      <c r="E146" s="29"/>
      <c r="F146" s="29"/>
    </row>
    <row r="147" spans="1:6" s="25" customFormat="1" x14ac:dyDescent="0.25">
      <c r="A147" s="28"/>
      <c r="B147" s="28"/>
      <c r="C147" s="28"/>
      <c r="D147" s="27"/>
      <c r="E147" s="29"/>
      <c r="F147" s="29"/>
    </row>
    <row r="148" spans="1:6" s="25" customFormat="1" x14ac:dyDescent="0.25">
      <c r="A148" s="28"/>
      <c r="B148" s="28"/>
      <c r="C148" s="28"/>
      <c r="D148" s="27"/>
      <c r="E148" s="29"/>
      <c r="F148" s="29"/>
    </row>
    <row r="149" spans="1:6" s="25" customFormat="1" x14ac:dyDescent="0.25">
      <c r="A149" s="28"/>
      <c r="B149" s="28"/>
      <c r="C149" s="28"/>
      <c r="D149" s="27"/>
      <c r="E149" s="29"/>
      <c r="F149" s="29"/>
    </row>
    <row r="150" spans="1:6" s="25" customFormat="1" x14ac:dyDescent="0.25">
      <c r="A150" s="28"/>
      <c r="B150" s="28"/>
      <c r="C150" s="28"/>
      <c r="D150" s="27"/>
      <c r="E150" s="29"/>
      <c r="F150" s="29"/>
    </row>
    <row r="151" spans="1:6" s="25" customFormat="1" x14ac:dyDescent="0.25">
      <c r="A151" s="28"/>
      <c r="B151" s="28"/>
      <c r="C151" s="28"/>
      <c r="D151" s="27"/>
      <c r="E151" s="29"/>
      <c r="F151" s="29"/>
    </row>
    <row r="152" spans="1:6" s="25" customFormat="1" x14ac:dyDescent="0.25">
      <c r="A152" s="28"/>
      <c r="B152" s="28"/>
      <c r="C152" s="28"/>
      <c r="D152" s="27"/>
      <c r="E152" s="27"/>
      <c r="F152" s="26"/>
    </row>
    <row r="153" spans="1:6" s="25" customFormat="1" x14ac:dyDescent="0.25">
      <c r="D153" s="30"/>
      <c r="E153" s="30"/>
      <c r="F153" s="30"/>
    </row>
    <row r="154" spans="1:6" s="25" customFormat="1" x14ac:dyDescent="0.25">
      <c r="A154" s="255"/>
      <c r="B154" s="255"/>
      <c r="C154" s="27"/>
      <c r="D154" s="27"/>
      <c r="E154" s="27"/>
      <c r="F154" s="27"/>
    </row>
    <row r="155" spans="1:6" s="25" customFormat="1" x14ac:dyDescent="0.25">
      <c r="A155" s="28"/>
      <c r="B155" s="28"/>
      <c r="C155" s="28"/>
      <c r="D155" s="27"/>
      <c r="E155" s="29"/>
      <c r="F155" s="29"/>
    </row>
    <row r="156" spans="1:6" s="25" customFormat="1" x14ac:dyDescent="0.25">
      <c r="A156" s="28"/>
      <c r="B156" s="28"/>
      <c r="C156" s="28"/>
      <c r="D156" s="27"/>
      <c r="E156" s="29"/>
      <c r="F156" s="29"/>
    </row>
    <row r="157" spans="1:6" s="25" customFormat="1" x14ac:dyDescent="0.25">
      <c r="A157" s="28"/>
      <c r="B157" s="28"/>
      <c r="C157" s="28"/>
      <c r="D157" s="27"/>
      <c r="E157" s="29"/>
      <c r="F157" s="29"/>
    </row>
    <row r="158" spans="1:6" s="25" customFormat="1" x14ac:dyDescent="0.25">
      <c r="A158" s="28"/>
      <c r="B158" s="28"/>
      <c r="C158" s="28"/>
      <c r="D158" s="27"/>
      <c r="E158" s="29"/>
      <c r="F158" s="29"/>
    </row>
    <row r="159" spans="1:6" s="25" customFormat="1" x14ac:dyDescent="0.25">
      <c r="A159" s="28"/>
      <c r="B159" s="28"/>
      <c r="C159" s="28"/>
      <c r="D159" s="27"/>
      <c r="E159" s="29"/>
      <c r="F159" s="29"/>
    </row>
    <row r="160" spans="1:6" s="25" customFormat="1" x14ac:dyDescent="0.25">
      <c r="A160" s="28"/>
      <c r="B160" s="28"/>
      <c r="C160" s="28"/>
      <c r="D160" s="27"/>
      <c r="E160" s="29"/>
      <c r="F160" s="29"/>
    </row>
    <row r="161" spans="1:6" s="25" customFormat="1" x14ac:dyDescent="0.25">
      <c r="A161" s="28"/>
      <c r="B161" s="28"/>
      <c r="C161" s="28"/>
      <c r="D161" s="27"/>
      <c r="E161" s="29"/>
      <c r="F161" s="29"/>
    </row>
    <row r="162" spans="1:6" s="25" customFormat="1" x14ac:dyDescent="0.25">
      <c r="A162" s="28"/>
      <c r="B162" s="28"/>
      <c r="C162" s="28"/>
      <c r="D162" s="27"/>
      <c r="E162" s="29"/>
      <c r="F162" s="29"/>
    </row>
    <row r="163" spans="1:6" s="25" customFormat="1" x14ac:dyDescent="0.25">
      <c r="A163" s="28"/>
      <c r="B163" s="28"/>
      <c r="C163" s="28"/>
      <c r="D163" s="27"/>
      <c r="E163" s="29"/>
      <c r="F163" s="29"/>
    </row>
    <row r="164" spans="1:6" s="25" customFormat="1" x14ac:dyDescent="0.25">
      <c r="A164" s="28"/>
      <c r="B164" s="28"/>
      <c r="C164" s="28"/>
      <c r="D164" s="27"/>
      <c r="E164" s="29"/>
      <c r="F164" s="29"/>
    </row>
    <row r="165" spans="1:6" s="25" customFormat="1" x14ac:dyDescent="0.25">
      <c r="A165" s="28"/>
      <c r="B165" s="28"/>
      <c r="C165" s="28"/>
      <c r="D165" s="27"/>
      <c r="E165" s="29"/>
      <c r="F165" s="29"/>
    </row>
    <row r="166" spans="1:6" s="25" customFormat="1" x14ac:dyDescent="0.25">
      <c r="A166" s="28"/>
      <c r="B166" s="28"/>
      <c r="C166" s="28"/>
      <c r="D166" s="27"/>
      <c r="E166" s="29"/>
      <c r="F166" s="29"/>
    </row>
    <row r="167" spans="1:6" s="25" customFormat="1" x14ac:dyDescent="0.25">
      <c r="A167" s="28"/>
      <c r="B167" s="28"/>
      <c r="C167" s="28"/>
      <c r="D167" s="27"/>
      <c r="E167" s="29"/>
      <c r="F167" s="29"/>
    </row>
    <row r="168" spans="1:6" s="25" customFormat="1" x14ac:dyDescent="0.25">
      <c r="A168" s="28"/>
      <c r="B168" s="28"/>
      <c r="C168" s="28"/>
      <c r="D168" s="27"/>
      <c r="E168" s="27"/>
      <c r="F168" s="26"/>
    </row>
    <row r="169" spans="1:6" s="25" customFormat="1" x14ac:dyDescent="0.25">
      <c r="D169" s="30"/>
      <c r="E169" s="30"/>
      <c r="F169" s="30"/>
    </row>
    <row r="170" spans="1:6" s="25" customFormat="1" x14ac:dyDescent="0.25">
      <c r="A170" s="255"/>
      <c r="B170" s="255"/>
      <c r="C170" s="27"/>
      <c r="D170" s="27"/>
      <c r="E170" s="27"/>
      <c r="F170" s="27"/>
    </row>
    <row r="171" spans="1:6" s="25" customFormat="1" x14ac:dyDescent="0.25">
      <c r="A171" s="28"/>
      <c r="B171" s="28"/>
      <c r="C171" s="28"/>
      <c r="D171" s="27"/>
      <c r="E171" s="29"/>
      <c r="F171" s="29"/>
    </row>
    <row r="172" spans="1:6" s="25" customFormat="1" x14ac:dyDescent="0.25">
      <c r="A172" s="28"/>
      <c r="B172" s="28"/>
      <c r="C172" s="28"/>
      <c r="D172" s="27"/>
      <c r="E172" s="29"/>
      <c r="F172" s="29"/>
    </row>
    <row r="173" spans="1:6" s="25" customFormat="1" x14ac:dyDescent="0.25">
      <c r="A173" s="28"/>
      <c r="B173" s="28"/>
      <c r="C173" s="28"/>
      <c r="D173" s="27"/>
      <c r="E173" s="29"/>
      <c r="F173" s="29"/>
    </row>
    <row r="174" spans="1:6" s="25" customFormat="1" x14ac:dyDescent="0.25">
      <c r="A174" s="28"/>
      <c r="B174" s="28"/>
      <c r="C174" s="28"/>
      <c r="D174" s="27"/>
      <c r="E174" s="29"/>
      <c r="F174" s="29"/>
    </row>
    <row r="175" spans="1:6" s="25" customFormat="1" x14ac:dyDescent="0.25">
      <c r="A175" s="28"/>
      <c r="B175" s="28"/>
      <c r="C175" s="28"/>
      <c r="D175" s="27"/>
      <c r="E175" s="29"/>
      <c r="F175" s="29"/>
    </row>
    <row r="176" spans="1:6" s="25" customFormat="1" x14ac:dyDescent="0.25">
      <c r="A176" s="28"/>
      <c r="B176" s="28"/>
      <c r="C176" s="28"/>
      <c r="D176" s="27"/>
      <c r="E176" s="29"/>
      <c r="F176" s="29"/>
    </row>
    <row r="177" spans="1:6" s="25" customFormat="1" x14ac:dyDescent="0.25">
      <c r="A177" s="28"/>
      <c r="B177" s="28"/>
      <c r="C177" s="28"/>
      <c r="D177" s="27"/>
      <c r="E177" s="29"/>
      <c r="F177" s="29"/>
    </row>
    <row r="178" spans="1:6" s="25" customFormat="1" x14ac:dyDescent="0.25">
      <c r="A178" s="28"/>
      <c r="B178" s="28"/>
      <c r="C178" s="28"/>
      <c r="D178" s="27"/>
      <c r="E178" s="29"/>
      <c r="F178" s="29"/>
    </row>
    <row r="179" spans="1:6" s="25" customFormat="1" x14ac:dyDescent="0.25">
      <c r="A179" s="28"/>
      <c r="B179" s="28"/>
      <c r="C179" s="28"/>
      <c r="D179" s="27"/>
      <c r="E179" s="29"/>
      <c r="F179" s="29"/>
    </row>
    <row r="180" spans="1:6" s="25" customFormat="1" x14ac:dyDescent="0.25">
      <c r="A180" s="28"/>
      <c r="B180" s="28"/>
      <c r="C180" s="28"/>
      <c r="D180" s="27"/>
      <c r="E180" s="29"/>
      <c r="F180" s="29"/>
    </row>
    <row r="181" spans="1:6" s="25" customFormat="1" x14ac:dyDescent="0.25">
      <c r="A181" s="28"/>
      <c r="B181" s="28"/>
      <c r="C181" s="28"/>
      <c r="D181" s="27"/>
      <c r="E181" s="29"/>
      <c r="F181" s="29"/>
    </row>
    <row r="182" spans="1:6" s="25" customFormat="1" x14ac:dyDescent="0.25">
      <c r="A182" s="28"/>
      <c r="B182" s="28"/>
      <c r="C182" s="28"/>
      <c r="D182" s="27"/>
      <c r="E182" s="29"/>
      <c r="F182" s="29"/>
    </row>
    <row r="183" spans="1:6" s="25" customFormat="1" x14ac:dyDescent="0.25">
      <c r="A183" s="28"/>
      <c r="B183" s="28"/>
      <c r="C183" s="28"/>
      <c r="D183" s="27"/>
      <c r="E183" s="29"/>
      <c r="F183" s="29"/>
    </row>
    <row r="184" spans="1:6" s="25" customFormat="1" x14ac:dyDescent="0.25">
      <c r="A184" s="28"/>
      <c r="B184" s="28"/>
      <c r="C184" s="28"/>
      <c r="D184" s="27"/>
      <c r="E184" s="27"/>
      <c r="F184" s="26"/>
    </row>
  </sheetData>
  <mergeCells count="30">
    <mergeCell ref="A170:B170"/>
    <mergeCell ref="A24:F24"/>
    <mergeCell ref="A25:F25"/>
    <mergeCell ref="A26:B26"/>
    <mergeCell ref="A42:B42"/>
    <mergeCell ref="A58:B58"/>
    <mergeCell ref="A74:B74"/>
    <mergeCell ref="A90:B90"/>
    <mergeCell ref="A106:B106"/>
    <mergeCell ref="A122:B122"/>
    <mergeCell ref="A138:B138"/>
    <mergeCell ref="A154:B154"/>
    <mergeCell ref="B10:C10"/>
    <mergeCell ref="B22:C22"/>
    <mergeCell ref="A11:F11"/>
    <mergeCell ref="B12:C12"/>
    <mergeCell ref="B13:C13"/>
    <mergeCell ref="A14:F14"/>
    <mergeCell ref="B15:C15"/>
    <mergeCell ref="B16:C16"/>
    <mergeCell ref="B17:C17"/>
    <mergeCell ref="B18:C18"/>
    <mergeCell ref="B19:C19"/>
    <mergeCell ref="B20:C20"/>
    <mergeCell ref="B21:C21"/>
    <mergeCell ref="E1:F1"/>
    <mergeCell ref="B6:C6"/>
    <mergeCell ref="B7:C7"/>
    <mergeCell ref="A8:F8"/>
    <mergeCell ref="B9:C9"/>
  </mergeCells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Бланк заказа</vt:lpstr>
      <vt:lpstr>Список</vt:lpstr>
      <vt:lpstr>'Бланк заказа'!Область_печати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2014-08-06T12:26:49Z</cp:lastPrinted>
  <dcterms:created xsi:type="dcterms:W3CDTF">2006-09-28T05:33:49Z</dcterms:created>
  <dcterms:modified xsi:type="dcterms:W3CDTF">2020-06-10T09:14:57Z</dcterms:modified>
</cp:coreProperties>
</file>